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816" firstSheet="2" activeTab="5"/>
  </bookViews>
  <sheets>
    <sheet name="ΕΠΙΤΡΟΠΗ" sheetId="1" r:id="rId1"/>
    <sheet name="ΕΠΙΤΗΡΗΤΕΣ" sheetId="2" r:id="rId2"/>
    <sheet name="ΚΑΘΑΡΙΣΤΡΙΕΣ" sheetId="3" r:id="rId3"/>
    <sheet name="ΔΙΚΑΙΟΛΟΓΗΤΙΚΑ" sheetId="4" r:id="rId4"/>
    <sheet name="ΒΕΒΑΙΩΣΗ ΑΠΟΔΟΧΩΝ" sheetId="5" r:id="rId5"/>
    <sheet name="ΒΕΒΑΙΩΣΗ ΑΠ. ΚΑΘΑΡΙΣΤΩΝ" sheetId="6" r:id="rId6"/>
    <sheet name="Φ.Μ.Υ" sheetId="7" r:id="rId7"/>
    <sheet name="ΟΔΟΙΠ.ΠΑΝ." sheetId="8" r:id="rId8"/>
    <sheet name="ΔΙΚ.ΟΔΟΙΠΟΡΙΚΩΝ" sheetId="9" r:id="rId9"/>
  </sheets>
  <definedNames>
    <definedName name="_xlnm.Print_Area" localSheetId="4">'ΒΕΒΑΙΩΣΗ ΑΠΟΔΟΧΩΝ'!$A$1:$W$41</definedName>
    <definedName name="_xlnm.Print_Area" localSheetId="1">'ΕΠΙΤΗΡΗΤΕΣ'!$A$1:$AC$51</definedName>
    <definedName name="_xlnm.Print_Area" localSheetId="0">'ΕΠΙΤΡΟΠΗ'!$A$1:$AB$46</definedName>
    <definedName name="_xlnm.Print_Area" localSheetId="2">'ΚΑΘΑΡΙΣΤΡΙΕΣ'!$A$1:$AA$26</definedName>
  </definedNames>
  <calcPr fullCalcOnLoad="1"/>
</workbook>
</file>

<file path=xl/sharedStrings.xml><?xml version="1.0" encoding="utf-8"?>
<sst xmlns="http://schemas.openxmlformats.org/spreadsheetml/2006/main" count="680" uniqueCount="260">
  <si>
    <t>ΕΛΛΗΝΙΚΗ ΔΗΜΟΚΡΑΤΙΑ</t>
  </si>
  <si>
    <t>ΠΕΡΙΦ.Δ/ΝΣΗ Α/ΘΜΙΑΣ &amp; Δ/ΘΜΙΑΣ ΕΚΠ/ΣΗΣ</t>
  </si>
  <si>
    <t>ΔΥΤΙΚΗΣ ΜΑΚΕΔΟΝΙΑΣ</t>
  </si>
  <si>
    <t>Δ/ΝΣΗ Δ/ΘΜΙΑΣ ΕΚΠ/ΣΗΣ Ν. ΚΑΣΤΟΡΙΑΣ</t>
  </si>
  <si>
    <t>Α/Α</t>
  </si>
  <si>
    <t>ΟΝΟΜΑΤΕΠΩΝΥΜΟ</t>
  </si>
  <si>
    <t>Α.Φ.Μ.</t>
  </si>
  <si>
    <t>Σύνολο</t>
  </si>
  <si>
    <t>ΚΡΑΤΗΣΕΙΣ</t>
  </si>
  <si>
    <t>ΠΛΗ/ΤΕΟ ΣΤΟΝ ΔΙΚ/ΟΥΧΟ</t>
  </si>
  <si>
    <t>ΥΠΟΓΡΑΦΗ</t>
  </si>
  <si>
    <t>ΕΥΡΩ</t>
  </si>
  <si>
    <t>ΒΕΒΑΙΩΣΗ</t>
  </si>
  <si>
    <t>Βεβαιώνεται ότι:</t>
  </si>
  <si>
    <t>Ο ΔΙΕΥΘΥΝΤΗΣ</t>
  </si>
  <si>
    <t>1. Με την υπογραφή της κατάστασης από τους απασχολούμενους</t>
  </si>
  <si>
    <t>βεβαιώνεται ότι δεν έχουν πληρωθεί για την ίδια αιτία από άλλη</t>
  </si>
  <si>
    <t>το ποσοστό 30% του 1/8 των ετησίων τακτικών αποδοχών τους.</t>
  </si>
  <si>
    <t>ΣΧΟΛΕΙΟ………………..</t>
  </si>
  <si>
    <t xml:space="preserve">για το χρονικό διάστημα από              έως    </t>
  </si>
  <si>
    <t>πηγή και ότι το σύνολο των αποζημιώσεών τους για κάθε μήνα δεν υπερβαίνει</t>
  </si>
  <si>
    <t>Καστοριά : …………………………….</t>
  </si>
  <si>
    <t>ΣΥΝΟΛΑ</t>
  </si>
  <si>
    <r>
      <t xml:space="preserve">1)  </t>
    </r>
    <r>
      <rPr>
        <sz val="11.5"/>
        <color indexed="8"/>
        <rFont val="Arial"/>
        <family val="2"/>
      </rPr>
      <t>∆ιαβιβαστικό</t>
    </r>
  </si>
  <si>
    <t>Αμοιβή ανά ημέρα</t>
  </si>
  <si>
    <t>ΣΥΝΟΛΟ ΔΑΠΑΝΗΣ</t>
  </si>
  <si>
    <r>
      <t>ΚΩΔ. ΕΑΠ 3082800</t>
    </r>
    <r>
      <rPr>
        <sz val="7"/>
        <rFont val="Arial Greek"/>
        <family val="2"/>
      </rPr>
      <t xml:space="preserve"> ΕΙΣΦΟΡΑ ΑΛΛΗΛΕΓΓΥΗΣ 2%</t>
    </r>
  </si>
  <si>
    <r>
      <t>ΚΩΔ. ΕΑΠ 4013605</t>
    </r>
    <r>
      <rPr>
        <sz val="7"/>
        <rFont val="Arial Greek"/>
        <family val="2"/>
      </rPr>
      <t xml:space="preserve"> ΤΑΜΕΙΟ ΠΡΟΝΟΙΑΣ Δ.Υ.  1%</t>
    </r>
  </si>
  <si>
    <r>
      <t xml:space="preserve">ΚΩΔ. ΕΑΠ 4052000    </t>
    </r>
    <r>
      <rPr>
        <sz val="7"/>
        <rFont val="Arial Greek"/>
        <family val="0"/>
      </rPr>
      <t xml:space="preserve"> ΕΡΓΟΔ. ΕΙΣΦ.ΥΠΕΡ ΟΠΑΔ 5,10%</t>
    </r>
  </si>
  <si>
    <t>ΟΙΚΟΝΟΜΙΚΟ ΕΤΟΣ :</t>
  </si>
  <si>
    <t>ΚΑΤΑΣΤΑΣΗ ΑΠΟΖΗΜΙΩΣΗΣ ΕΠΙΤΗΡΗΤΩΝ  ΠΑΝΕΛΛΑΔΙΚΩΝ ΕΞΕΤΑΣΕΩΝ ΜΟΝΙΜΩΝ ΚΑΘΗΓΗΤΩΝ</t>
  </si>
  <si>
    <t>ΚΩΔ. ΕΑΠ 4052000  ΟΠΑΔ  2,55%</t>
  </si>
  <si>
    <t>Σύνολο Επιτηρησεων</t>
  </si>
  <si>
    <r>
      <t>ΚΩΔ. ΕΑΠ 4012504</t>
    </r>
    <r>
      <rPr>
        <sz val="8"/>
        <rFont val="Arial Greek"/>
        <family val="2"/>
      </rPr>
      <t xml:space="preserve"> ΤΕΑΔΥ ΕΡΓΟΔΟΤΗ 3%</t>
    </r>
  </si>
  <si>
    <r>
      <t>ΚΩΔ. ΕΑΠ 4003107</t>
    </r>
    <r>
      <rPr>
        <sz val="7"/>
        <rFont val="Arial Greek"/>
        <family val="0"/>
      </rPr>
      <t xml:space="preserve"> Μ.Τ.Π.Υ. 2%</t>
    </r>
  </si>
  <si>
    <r>
      <t xml:space="preserve">8) </t>
    </r>
    <r>
      <rPr>
        <sz val="11.5"/>
        <color indexed="8"/>
        <rFont val="Arial"/>
        <family val="2"/>
      </rPr>
      <t xml:space="preserve">Υπεύθυνη δήλωση προς ΥΔΕ Καστοριάς </t>
    </r>
  </si>
  <si>
    <r>
      <t>ΚΩΔ. ΕΑΠ 4012504</t>
    </r>
    <r>
      <rPr>
        <sz val="7"/>
        <rFont val="Arial Greek"/>
        <family val="2"/>
      </rPr>
      <t xml:space="preserve"> ΤΕΑΔΥ  3%</t>
    </r>
  </si>
  <si>
    <t>ΟΙΚΟΝΟΜΙΚΟ ΕΤΟΣ</t>
  </si>
  <si>
    <t>ΚΑΤΑΣΤΑΣΗ ΑΠΟΖΗΜΙΩΣΗΣ ΕΠΙΤΡΟΠΗΣ ΠΑΝΕΛΛΑΔΙΚΩΝ ΕΞΕΤΑΣΕΩΝ  ΜΟΝΙΜΩΝ ΚΑΘΗΓΗΤΩΝ</t>
  </si>
  <si>
    <t>ΑΜΟΙΒΗ</t>
  </si>
  <si>
    <t>ΚΩΔ. ΕΑΠ 4013605 ΤΑΜΕΙΟ ΠΡΟΝΟΙΑΣ Δ.Υ.  1%</t>
  </si>
  <si>
    <r>
      <t>ΚΩΔ. ΕΑΠ 3082800</t>
    </r>
    <r>
      <rPr>
        <sz val="7"/>
        <rFont val="Arial Greek"/>
        <family val="0"/>
      </rPr>
      <t xml:space="preserve"> ΕΙΣΦ. ΑΛΛΗΛΕΓΓΥΗΣ 2%</t>
    </r>
  </si>
  <si>
    <r>
      <t>ΚΩΔ. ΕΑΠ 4012504</t>
    </r>
    <r>
      <rPr>
        <sz val="7"/>
        <rFont val="Arial Greek"/>
        <family val="2"/>
      </rPr>
      <t xml:space="preserve">  ΤΕΑΔΥ  3%</t>
    </r>
  </si>
  <si>
    <t>ΚΩΔ. ΕΑΠ 4052000 ΟΠΑΔ  2,55%</t>
  </si>
  <si>
    <t>ΚΩΔ. ΕΑΠ 4003107 Μ.Τ.Π.Υ. 2%</t>
  </si>
  <si>
    <t>ΙΔΙΟΤΗΤΑ</t>
  </si>
  <si>
    <t>Πρόεδρος</t>
  </si>
  <si>
    <t>Μέλος</t>
  </si>
  <si>
    <t>Γραμματέας</t>
  </si>
  <si>
    <t>Βοηθοί Γραμματείς</t>
  </si>
  <si>
    <t>Χειριστής VBI</t>
  </si>
  <si>
    <t xml:space="preserve">ΑΦΜ </t>
  </si>
  <si>
    <t>Επώνυμο</t>
  </si>
  <si>
    <t>Όνομα</t>
  </si>
  <si>
    <t>Όνομα συζύγου ή πατέρα</t>
  </si>
  <si>
    <t>AMKA</t>
  </si>
  <si>
    <t>Είδος αποδοχών</t>
  </si>
  <si>
    <t>Ακκαθάριστες αποδοχές</t>
  </si>
  <si>
    <t>Κρατήσεις (εκτός φόρου)</t>
  </si>
  <si>
    <t>Φόρος που αναλογεί</t>
  </si>
  <si>
    <t>Φόρος που παρακρατήθηκε</t>
  </si>
  <si>
    <t xml:space="preserve">Έκτακτη εισφορά </t>
  </si>
  <si>
    <t>Στοιχεία Φορέα</t>
  </si>
  <si>
    <t>Δ.Δ.Ε.  ΚΑΣΤΟΡΙΑΣ</t>
  </si>
  <si>
    <t>Ονομ/μο, Πατρώνυμο ή Επωνυμία (για Νομ.Πρόσωπα)</t>
  </si>
  <si>
    <t>ΔΗΜΟΣΙΟ</t>
  </si>
  <si>
    <t>ΒΕΒΑΙΩΣΗ ΑΠΟΔΟΧΩΝ ΄Η ΣΥΝΤΑΞΕΩΝ</t>
  </si>
  <si>
    <t>Είδος Επιχείρησης</t>
  </si>
  <si>
    <t xml:space="preserve">           ( παράγραφος 3 άρθρου 83 ν.2238/1994)</t>
  </si>
  <si>
    <t>Δ/νση-Πόλη-Οδός-Αριθ.ΤΑΧ.ΚΩΔ</t>
  </si>
  <si>
    <t>Αριθ.Τηλ.</t>
  </si>
  <si>
    <t>Αρ.Φορ.Μητρώου ή Ταυτότητος</t>
  </si>
  <si>
    <t>099223534</t>
  </si>
  <si>
    <t>ΔΟΥ ΚΑΣΤΟΡΙΑΣ</t>
  </si>
  <si>
    <t>Ι. ΣΤΟΙΧΕΙΑ  ΤΟΥ  ΔΙΚΑΙΟΥΧΟΥ  ΜΙΣΘΩΤΟΥ</t>
  </si>
  <si>
    <t>Όνομα Πατέρα ή Συζύγου</t>
  </si>
  <si>
    <t>Αριθ.Φορολ.Μητρώου ή Ταυτότητας</t>
  </si>
  <si>
    <t>Δ/νση κατοικίας: Πόλη-Οδός-Αριθ.ΤΑΧ.ΚΩΔ.</t>
  </si>
  <si>
    <t>Αρμόδια για τη φορολογία του Δ.Ο.Υ.</t>
  </si>
  <si>
    <t>Είδος Υπηρεσίας</t>
  </si>
  <si>
    <t>ΙΙ. ΑΜΟΙΒΕΣ ΠΟΥ ΦΟΡΟΛΟΓΟΥΝΤΑΙ</t>
  </si>
  <si>
    <t>Ποσό ακαθάριστων</t>
  </si>
  <si>
    <t xml:space="preserve">Κρατήσεις για Ασφαλιστικά ταμεία </t>
  </si>
  <si>
    <t xml:space="preserve"> </t>
  </si>
  <si>
    <t xml:space="preserve">Καθαρό </t>
  </si>
  <si>
    <t>Ποσά που αναλογούν</t>
  </si>
  <si>
    <t>Ποσά που παρακρατήθηκαν</t>
  </si>
  <si>
    <t>(μισθός-υπερωρίες-επιδόματα κ.τ.λ)</t>
  </si>
  <si>
    <t>αποδοχών</t>
  </si>
  <si>
    <t>που βάρυναν το μισθωτό</t>
  </si>
  <si>
    <t>ποσό</t>
  </si>
  <si>
    <t xml:space="preserve">  Φόρου</t>
  </si>
  <si>
    <t xml:space="preserve">     ΟΓΑ</t>
  </si>
  <si>
    <t>Φόρου</t>
  </si>
  <si>
    <t xml:space="preserve">ΟΓΑ </t>
  </si>
  <si>
    <t>ΕΙΔ.ΕΙΣΦ.</t>
  </si>
  <si>
    <t>ή συντάξεων</t>
  </si>
  <si>
    <t>φόρου</t>
  </si>
  <si>
    <t>ΑΛΛΗΛΕΓΓΥΗΣ</t>
  </si>
  <si>
    <t>ΙΙΙ. ΑΜΟΙΒΕΣ ΠΟΥ ΑΠΑΛΛΑΣΣΟΝΤΑΙ ΑΠΌ ΤΟ ΦΟΡΟ Ή ΔΕ ΘΕΩΡΟΥΝΤΑΙ ΕΙΣΟΔΗΜΑ Ή ΦΟΡΟΛΟΓΟΥΝΤΑΙ ΑΥΤΟΤΕΛΩΣ</t>
  </si>
  <si>
    <t>Καστοριά                     1998</t>
  </si>
  <si>
    <t>Είδος Αμοιβής</t>
  </si>
  <si>
    <t>Διάταξη νόμου που παρέχει</t>
  </si>
  <si>
    <t xml:space="preserve">      Σύνολο κρατήσεων</t>
  </si>
  <si>
    <t>την απαλλαγή ή επιβάλλει</t>
  </si>
  <si>
    <t>Ακαθάριστο</t>
  </si>
  <si>
    <t xml:space="preserve">    που αφορούν τις αμοιβές</t>
  </si>
  <si>
    <t>Καθαρό</t>
  </si>
  <si>
    <t>(για την αυτοτελή</t>
  </si>
  <si>
    <t>Ο ΒΕΒΑΙΩΝ</t>
  </si>
  <si>
    <t>αυτοτελή φορολογία</t>
  </si>
  <si>
    <t xml:space="preserve">   που απαλλάσσονται κ.τ.λ</t>
  </si>
  <si>
    <t>φορολογία)</t>
  </si>
  <si>
    <t>ΑΠΟΖΗΜΙΩΣΗ ΕΠΙΤΡΟΠΗΣ / ΕΠΙΤΗΡΗΤΩΝ ΕΞΕΤΑΣΤΙΚΟΥ ΚΕΝΤΡΟΥ (σχολείο)</t>
  </si>
  <si>
    <t>ΚΑΣΤΟΡΙΑ - ΚΑΡΑΟΛΗ 10 - 52100  -  2467055221</t>
  </si>
  <si>
    <t>ΕΠΙΤΡΟΠΗ / ΕΠΙΤΗΡΗΣΕΙΣ ΕΞΕΤΑΣΤΙΚΟΥ ΚΕΝΤΡΟΥ (σχολείο)</t>
  </si>
  <si>
    <t xml:space="preserve">ΣΥΝΟΛΟ ΚΡΑΤΗΣΕΩΝ </t>
  </si>
  <si>
    <t>ΠΕΡ. Δ/ΝΣΗ Π/ΘΜΙΑΣ &amp; Δ/ΘΜΙΑΣ ΕΚΠ/ΣΗΣ</t>
  </si>
  <si>
    <t>ΚΑΤΑΣΤΑΣΗ ΠΛΗΡΩΜΗΣ</t>
  </si>
  <si>
    <t>Δ/ΝΣΗ Δ/ΘΜΙΑΣ ΕΚΠ/ΣΗΣ ΚΑΣΤΟΡΙΑΣ</t>
  </si>
  <si>
    <t xml:space="preserve">ΣΥΜΦΩΝΑ ΜΕ ΤΗΝ  αριθμ.2/33374/0022/27-4-2012 ΚΥΑ ΥΠΕΠΘ &amp; Οικονομικών </t>
  </si>
  <si>
    <t>ΣΧΟΛΕΙΟ</t>
  </si>
  <si>
    <t>ΗΜΕΡΕΣ ΕΡΓΑΣΙΑΣ</t>
  </si>
  <si>
    <t>ΑΜΟΙΒΗ ΗΜΕΡΑΣ</t>
  </si>
  <si>
    <t>ΣΥΝΟΛΟ ΑΠΟΖΗΜΙΩΣΗΣ</t>
  </si>
  <si>
    <t>Ι.Κ.Α</t>
  </si>
  <si>
    <t xml:space="preserve">   Ανάλυση  Εισφορών   Ι.Κ.Α.</t>
  </si>
  <si>
    <t>ΚΩΔ. ΕΑΠ 4051700 ΥΠΕΡ ΟΑΕΔ 1%</t>
  </si>
  <si>
    <t>Σύνολο Κρατήσεων</t>
  </si>
  <si>
    <t>Καθαρό Πληρωτέο</t>
  </si>
  <si>
    <t>Εργοδότη</t>
  </si>
  <si>
    <t>Εργοδ.</t>
  </si>
  <si>
    <t>Εργαζ.</t>
  </si>
  <si>
    <t>ΕΠΩΝΥΜΟ</t>
  </si>
  <si>
    <t>ΟΝΟΜΑ</t>
  </si>
  <si>
    <t>ΠΑΤΡΩΝΥΜΟ</t>
  </si>
  <si>
    <t>Δ.Ο.Υ.</t>
  </si>
  <si>
    <t>ΔΙΕΥΘΥΝΣΗ</t>
  </si>
  <si>
    <t>ΤΚ</t>
  </si>
  <si>
    <t>ΤΗΛ</t>
  </si>
  <si>
    <t>ΠΟΛΗ</t>
  </si>
  <si>
    <t>ΙΒΑΝ</t>
  </si>
  <si>
    <t>ΑΜΕ ΙΚΑ</t>
  </si>
  <si>
    <t>ΑΜΚΑ</t>
  </si>
  <si>
    <t>Βεβαιώνεται :</t>
  </si>
  <si>
    <t>Για όλους όσους περιλαμβάνονται στην ανώτερη κατάσταση:</t>
  </si>
  <si>
    <t>Ότι έχουν εκτελέσει την εργασία που τους έχει ανατεθεί στις……... (ΗΜΈΡΕΣ ΑΠΑΣΧΟΛΗΣΗΣ)</t>
  </si>
  <si>
    <t>ΗΜΕΡΟΜΗΝΙΑ</t>
  </si>
  <si>
    <t>Ότι δεν έχουν εισπράξει από αλλού αμοιβή για την ίδια αιτία</t>
  </si>
  <si>
    <t>Ο ΠΡΟΕΔΡΟΣ ΤΗΣ ΕΠΙΤΡΟΠΗΣ</t>
  </si>
  <si>
    <t xml:space="preserve"> και ότι το σύνολο των αποζημιώσεών τους για κάθε μήνα δεν υπερβαίνει</t>
  </si>
  <si>
    <t>ΟΙ ΚΡΑΤΗΣΕΙΣ ΤΩΝ ΚΑΘΑΡΙΣΤΡΙΩΝ ΕΞΑΡΤΩΝΤΑΙ ΑΠΌ ΤΗΝ ΣΥΜΒΑΣΗ ΠΟΥ ΕΧΟΥΝ Π.Χ. ΜΟΝΙΜΗ, ΕΡΓΟΥ, ΣΧ.ΕΠΙΤΡΟΠΗ</t>
  </si>
  <si>
    <t xml:space="preserve">ΟΙΚΟΝΟΜΙΚΟ ΕΤΟΣ : </t>
  </si>
  <si>
    <t>ΓΕΛ  …………………………</t>
  </si>
  <si>
    <t xml:space="preserve">ΚΑΤΑΣΤΑΣΗ ΠΛΗΡΩΜΗΣ ΟΔΟΙΠΟΡΙΚΩΝ </t>
  </si>
  <si>
    <t>Σύμφωνα με το αρ.14 του Ν.1566/85</t>
  </si>
  <si>
    <t xml:space="preserve">για το χρονικό διάστημα από             έως        </t>
  </si>
  <si>
    <t>ΑΦΜ</t>
  </si>
  <si>
    <t>ΗΜΕΡΕΣ ΜΕΤΑΚΙΝΗΣΗΣ</t>
  </si>
  <si>
    <t>ΧΙΛΙΟΜΕΤΡΙΚΗ ΑΠΟΣΤΑΣΗ</t>
  </si>
  <si>
    <t>ΣΥΝΟΛΟ ΧΙΛΙΟΜΕΤΡΩΝ ΗΜΕΡΑΣ</t>
  </si>
  <si>
    <t>ΣΥΝΟΛΟ ΧΙΛΙΟΜΕΤΡΩΝ</t>
  </si>
  <si>
    <t>ΑΠΟΖΗΜΙΩΣΗ ΑΝΑ ΧΙΛΙΟΜΕΤΡΟ</t>
  </si>
  <si>
    <t>ΠΛΗΡΩΤΕΟ ΠΟΣΟ</t>
  </si>
  <si>
    <t>15+15</t>
  </si>
  <si>
    <t>ΣΥΝΟΛΑ:</t>
  </si>
  <si>
    <t>ΚΑΣΤΟΡΙΑ</t>
  </si>
  <si>
    <t xml:space="preserve">1. Οι εν λόγω καθηγητές πραγματοποίησαν τις αναφερόμενες  </t>
  </si>
  <si>
    <t>για τον καθένα ημέρες  μετακίνησης.</t>
  </si>
  <si>
    <t xml:space="preserve">2. Δεν έχουν υποβάλλει άλλα δικαιολογητικά για το </t>
  </si>
  <si>
    <t>ίδιο χρονικό διάστημα .</t>
  </si>
  <si>
    <t>3. Το γνήσιο των υπογραφών.</t>
  </si>
  <si>
    <t>ΟΔΟΙΠΟΡΙΚΑ ΑΠΟ ΜΕΤΑΚΙΝΗΣΕΙΣ ΠΑΝΕΛΛΗΝΙΩΝ ΕΞΕΤΑΣΕΩΝ Κ.Α.Ε. 0711</t>
  </si>
  <si>
    <r>
      <t>Απαιτούμενα δικαιολογητικά</t>
    </r>
    <r>
      <rPr>
        <b/>
        <sz val="12"/>
        <color indexed="8"/>
        <rFont val="Arial"/>
        <family val="2"/>
      </rPr>
      <t xml:space="preserve"> :</t>
    </r>
  </si>
  <si>
    <t>1.   Διαβιβαστικό  σχολείου -Εξεταστικού Κέντρου</t>
  </si>
  <si>
    <t xml:space="preserve">3.   Φωτοτυπία άδειας οδήγησης </t>
  </si>
  <si>
    <t>4.   Υπεύθυνη δήλωση μόνιμης κατοικίας στην οποία θα αναφέρεται ο αριθμός του Ι .Χ. και οι ημέρες μετακίνησης</t>
  </si>
  <si>
    <t>5.    Βεβαίωση πραγματοποίησης μετακίνησης από τον πρόεδρο της Επιτροπής Εξεταστικού Κέντρου καθώς και των ημερών μετακίνησης</t>
  </si>
  <si>
    <t>6.    Χιλιομετρική βεβαίωση.</t>
  </si>
  <si>
    <t>8.    Αποστολή με e-mail στην ΔΔΕ το αρχείο xml που δημιουργείται από την εφαρμογή της ΕΑΠ</t>
  </si>
  <si>
    <t>9.    Απόφαση ορισμού επιτηρητών - επιτροπής</t>
  </si>
  <si>
    <t>10.  Βεβαίωση εκτέλεσης υπηρεσίας (επιτηρητή ή επιτροπής)</t>
  </si>
  <si>
    <t>ΑΠΟΖΗΜΙΩΣΗ ΕΠΙΤΡΟΠΗΣ / ΕΠΙΤΗΡΗΤΩΝ / ΒΟΗΘ. ΠΡΟΣΩΠΙΚΟΥ ΠΑΝΕΛΛΑΔΙΚΩΝ ΕΞ. Κ.Α.Ε. 0515</t>
  </si>
  <si>
    <t>ΔΙΑΔΡΟΜΗ</t>
  </si>
  <si>
    <t>ΚΑΣΤΟΡΙΑ - ……</t>
  </si>
  <si>
    <t xml:space="preserve">11.  Φωτοτυπία διπλώματος και άδειας οδήγησης στην οποία θα πρέπει να υπάρχει το όνομα του δικαιούχου των οδοιπορικών. </t>
  </si>
  <si>
    <t>** ΘΑ ΓΙΝΟΥΝ ΔΥΟ ΚΑΤΑΣΤΑΣΕΙΣ ΚΑΘΑΡΙΣΤΡΙΩΝ .  ΜΙΑ ΘΑ ΑΦΟΡΑ ΤΟΝ ΜΑΪΟ ΚΑΙ ΜΙΑ  ΤΟΝ ΙΟΥΝΙΟ</t>
  </si>
  <si>
    <t>ΦΟΡΟΣ 20% (-1,5%)</t>
  </si>
  <si>
    <t>Φόρος 20%        (-1,5%)</t>
  </si>
  <si>
    <t>ΕΙΣΦ. ΑΛΛ.2%</t>
  </si>
  <si>
    <t>Τ.Π.Δ.Υ. 1%</t>
  </si>
  <si>
    <t>ΤΑ.ΑΡΩΓΗΣ 3%</t>
  </si>
  <si>
    <t>ΟΠΑΔ 2,55%</t>
  </si>
  <si>
    <t>Μ.Τ.Π.Υ. 2%</t>
  </si>
  <si>
    <t>ΚΩΔ. ΕΑΠ 4013400 ΤΕΑΧ ΕΡΓΟΔΟΤΗ     3%</t>
  </si>
  <si>
    <t>ΚΩΔ. ΕΑΠ 4013400 ΤΕΑΧ       3%</t>
  </si>
  <si>
    <t>4033500 ΤΣΜΕΔΕ ΣΥΝΤ ΕΡΓΟΔ</t>
  </si>
  <si>
    <t>4034000 ΤΣΜΕΔΕ ΚΥΤ ΕΡΓΟΔ</t>
  </si>
  <si>
    <t>4033800 ΤΣΜΕΔΕ ΕΠΙΚ ΕΡΓΟΔ</t>
  </si>
  <si>
    <t>4033500 ΤΣΜΕΔΕ ΣΥΝΤ</t>
  </si>
  <si>
    <t>4034000 ΤΣΜΕΔΕ ΚΥΤ</t>
  </si>
  <si>
    <t>4033800 ΤΣΜΕΔΕ ΕΠΙΚ</t>
  </si>
  <si>
    <t>4033900 ΤΣΜΕΔΕ ΕΦΑΠΑΞ</t>
  </si>
  <si>
    <t>Α) ΟΙ ΣΤΗΛΕΣ ΤΕΑΧ ΣΥΜΠΛΗΡΏΝΟΝΤΑΙ ΜΟΝΟ ΓΙΑ ΟΣΟΥΣ ΕΊΝΑΙ ΣΤΟ ΣΥΓΚΕΚΡΙΜΕΝΟ ΤΑΜΕΙΟ</t>
  </si>
  <si>
    <t xml:space="preserve">Β) ΣΕ ΠΕΡΙΠΤΩΣΗ ΑΣΦΑΛΙΣΜΕΝΟΥ ΣΤΟ ΤΣΜΕΔΕ ΕΠΙΚΟΙΝΩΝΗΣΤΕ ΜΕ ΤΗΝ ΟΙΚΟΝΟΜΙΚΗ ΥΠΗΡΕΣΙΑ ΤΗΣ ΔΔΕ </t>
  </si>
  <si>
    <t xml:space="preserve">Μερικό Σύνολο </t>
  </si>
  <si>
    <t>ΤΕΑΧ 3%</t>
  </si>
  <si>
    <t>ΤΣΜΕΔΕ ΣΥΝΤ</t>
  </si>
  <si>
    <t xml:space="preserve">ΤΣΜΕΔΕ ΚΥΤ </t>
  </si>
  <si>
    <t xml:space="preserve">ΤΣΜΕΔΕ ΕΠΙΚ </t>
  </si>
  <si>
    <t xml:space="preserve">ΤΣΜΕΔΕ ΕΦΑΠΑΞ </t>
  </si>
  <si>
    <t>Κρατήσεων</t>
  </si>
  <si>
    <t>Γ) ΣΕ ΣΤΗΛΕΣ ΠΟΥ ΔΕΝ ΧΡΗΣΙΜΟΠΟΙΟΥΝΤΑΙ ΜΠΟΡΕΙ ΝΑ ΓΙΝΕΙ ΑΠΟΚΡΥΨΗ Ή ΚΑΙ ΝΑ ΔΙΑΓΡΑΦΟΥΝ, ΓΙΑ ΚΑΛΥΤΕΡΗ ΕΚΤΥΠΩΣΗ</t>
  </si>
  <si>
    <t>ΑΠΟ ΜΕΤΑΚΙΝΗΣΕΙΣ ΛΟΓΩ ΠΑΝΕΛΛΗΝΙΩΝ ΕΞΕΤΑΣΕΩΝ ΜΑΙΟΥ-ΙΟΥΝΙΟΥ 2015</t>
  </si>
  <si>
    <t>ΥΠΟΥΡΓΕΙΟ ΠΟΛΙΤΙΣΜΟΥ, ΠΑΙΔΕΙΑΣ &amp; ΘΡΗΣΚΕΥΜΑΤΩΝ</t>
  </si>
  <si>
    <t xml:space="preserve"> :       -2015</t>
  </si>
  <si>
    <t>Αριθμός Τέκνων</t>
  </si>
  <si>
    <t>Καθαρές αποδοχές</t>
  </si>
  <si>
    <t>Χαρτόσημο</t>
  </si>
  <si>
    <t>ΟΓΑ Χαρτοσήμου</t>
  </si>
  <si>
    <t>Έτος Αναφοράς</t>
  </si>
  <si>
    <t>02</t>
  </si>
  <si>
    <t>0</t>
  </si>
  <si>
    <t>ΚΕΝΟ</t>
  </si>
  <si>
    <t xml:space="preserve">           που καταβλήθηκαν από 1/01/2015 έως 31-12-2015</t>
  </si>
  <si>
    <t>/2015</t>
  </si>
  <si>
    <t>ΒΟΗΘΗΤΙΚΟΥ ΠΡΟΣΩΠΙΚΟΥ  ΕΞΕΤΑΣΤΙΚΟΥ ΚΕΝΤΡΟΥ ………... ΓΕΛ ΜΑΙΟΥ-ΙΟΥΝΙΟΥ 2015</t>
  </si>
  <si>
    <t>ΥΠ. ΠΟΛΙΤΙΣΜΟΥ, ΠΑΙΔΕΙΑΣ  &amp; ΘΡΗΣΚΕΥΜΑΤΩΝ</t>
  </si>
  <si>
    <t>ΥΠΟΥΡΓΕΙΟ ΠΟΛΙΤΙΣΜΟΥ, ΠΑΙΔΕΙΑΣ &amp; ΘΡΗΣΚΕΥΜΑΤΩΝ,</t>
  </si>
  <si>
    <t>Καστοριά :   -  -2015</t>
  </si>
  <si>
    <t>Η ΔΙΕΥΘΥΝΤΡΙΑ ΔΔΕ</t>
  </si>
  <si>
    <t>ΣΤΕΛΛΑ Κ. ΤΕΓΟΥ-ΣΤΕΡΓΙΟΠΟΥΛΟΥ</t>
  </si>
  <si>
    <t>Καστοριά : ………………</t>
  </si>
  <si>
    <r>
      <t xml:space="preserve">2)  </t>
    </r>
    <r>
      <rPr>
        <strike/>
        <sz val="11.5"/>
        <color indexed="8"/>
        <rFont val="Arial"/>
        <family val="2"/>
      </rPr>
      <t xml:space="preserve">Καταστάσεις πληρωµής εις </t>
    </r>
    <r>
      <rPr>
        <b/>
        <strike/>
        <sz val="11.5"/>
        <color indexed="8"/>
        <rFont val="Arial"/>
        <family val="2"/>
      </rPr>
      <t>2</t>
    </r>
    <r>
      <rPr>
        <strike/>
        <sz val="11.5"/>
        <color indexed="8"/>
        <rFont val="Arial"/>
        <family val="2"/>
      </rPr>
      <t>πλούν</t>
    </r>
  </si>
  <si>
    <r>
      <t xml:space="preserve">6)  </t>
    </r>
    <r>
      <rPr>
        <strike/>
        <sz val="11.5"/>
        <color indexed="8"/>
        <rFont val="Arial"/>
        <family val="2"/>
      </rPr>
      <t xml:space="preserve">Αντίγραφα εις </t>
    </r>
    <r>
      <rPr>
        <b/>
        <strike/>
        <sz val="11.5"/>
        <color indexed="8"/>
        <rFont val="Arial"/>
        <family val="2"/>
      </rPr>
      <t>3</t>
    </r>
    <r>
      <rPr>
        <strike/>
        <sz val="11.5"/>
        <color indexed="8"/>
        <rFont val="Arial"/>
        <family val="2"/>
      </rPr>
      <t>πλούν ηλεκτρονικών καταστάσεων</t>
    </r>
  </si>
  <si>
    <r>
      <t xml:space="preserve">7) </t>
    </r>
    <r>
      <rPr>
        <strike/>
        <sz val="11.5"/>
        <color indexed="8"/>
        <rFont val="Arial"/>
        <family val="2"/>
      </rPr>
      <t>Αποστολή με e-mail στην ΔΔΕ το αρχείο xml που δημιουργείται από την εφαρμογή της ΕΑΠ</t>
    </r>
  </si>
  <si>
    <r>
      <t xml:space="preserve">5) </t>
    </r>
    <r>
      <rPr>
        <strike/>
        <sz val="11.5"/>
        <color indexed="8"/>
        <rFont val="Arial"/>
        <family val="2"/>
      </rPr>
      <t xml:space="preserve"> Απόφαση καθορισμού ύψους αμοιβής (ΦΕΚ)</t>
    </r>
  </si>
  <si>
    <t>2.   Καταστάσεις  πληρωμής</t>
  </si>
  <si>
    <r>
      <t xml:space="preserve">7.    Αντίγραφα </t>
    </r>
    <r>
      <rPr>
        <sz val="11"/>
        <color indexed="8"/>
        <rFont val="Arial"/>
        <family val="2"/>
      </rPr>
      <t xml:space="preserve"> ηλεκτρονικών καταστάσεων που δημιουργούνται από την εφαρμογή της ΕΑΠ</t>
    </r>
  </si>
  <si>
    <t>Απαιτούµενα δικαιολογητικά ΕΠΙΤΡΟΠΗΣ / ΕΠΙΤΗΡΗΤΩΝ</t>
  </si>
  <si>
    <t>1)  ∆ιαβιβαστικό</t>
  </si>
  <si>
    <t>2)  Καταστάσεις πληρωµής εις 2πλούν</t>
  </si>
  <si>
    <t>5)  Απόφαση καθορισμού ύψους αμοιβής (ΦΕΚ)</t>
  </si>
  <si>
    <t>6)  Αντίγραφα εις 3πλούν ηλεκτρονικών καταστάσεων</t>
  </si>
  <si>
    <t>7) Αποστολή με e-mail στην ΔΔΕ το αρχείο xml που δημιουργείται από την εφαρμογή της ΕΑΠ</t>
  </si>
  <si>
    <t xml:space="preserve">8) Υπεύθυνη δήλωση προς ΥΔΕ Καστοριάς </t>
  </si>
  <si>
    <t>Απαιτούµενα δικαιολογητικά ΚΑΘΑΡΙΣΤΡΙΩΝ</t>
  </si>
  <si>
    <r>
      <t>3)</t>
    </r>
    <r>
      <rPr>
        <sz val="11.5"/>
        <color indexed="8"/>
        <rFont val="Arial"/>
        <family val="2"/>
      </rPr>
      <t xml:space="preserve">  Απόφαση ορισμού επιτροπής / επιτηρητών</t>
    </r>
  </si>
  <si>
    <t>3)  Απόφαση ορισμού  βοηθητικού προσωπικού</t>
  </si>
  <si>
    <t>4)  Βεβαίωση εκτέλεσης υπηρεσίας  βοηθητικού προσωπικού</t>
  </si>
  <si>
    <r>
      <t xml:space="preserve">4)  </t>
    </r>
    <r>
      <rPr>
        <sz val="11.5"/>
        <color indexed="8"/>
        <rFont val="Arial"/>
        <family val="2"/>
      </rPr>
      <t>Βεβαίωση εκτέλεσης υπηρεσίας επιτροπής / επιτήρησης</t>
    </r>
  </si>
  <si>
    <t>κρατήσεων</t>
  </si>
  <si>
    <t>ΚΡΑΤΗΣΕΙΣ ΙΚΑ</t>
  </si>
  <si>
    <t>ΥΠΕΡ ΟΑΕΔ</t>
  </si>
  <si>
    <t xml:space="preserve">    φόρου</t>
  </si>
  <si>
    <t xml:space="preserve">Καστοριά          </t>
  </si>
  <si>
    <t>Ο  ΒΕΒΑΙΩΝ</t>
  </si>
  <si>
    <t>ΚΑΣΤΟΡΙΑ - ΚΑΡΑΟΛΗ 10 - 52100  -  2467055230</t>
  </si>
  <si>
    <t>ΚΑΘΑΡΙΣΤΕΣ (ΣΧΟΛΕΙΟ)</t>
  </si>
  <si>
    <t>ΑΠΟΖΗΜΙΩΣΗ ΚΑΘΑΡΙΣΤΡΙΩΝ (ΣΧΟΛΕΙΟ)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</si>
</sst>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</numFmts>
  <fonts count="91">
    <font>
      <sz val="10"/>
      <name val="Arial Greek"/>
      <family val="0"/>
    </font>
    <font>
      <b/>
      <sz val="11"/>
      <name val="Arial Greek"/>
      <family val="2"/>
    </font>
    <font>
      <b/>
      <sz val="10"/>
      <name val="Arial Greek"/>
      <family val="2"/>
    </font>
    <font>
      <sz val="9"/>
      <name val="Arial Greek"/>
      <family val="2"/>
    </font>
    <font>
      <sz val="8"/>
      <name val="Arial Greek"/>
      <family val="2"/>
    </font>
    <font>
      <b/>
      <u val="single"/>
      <sz val="10"/>
      <name val="Arial Greek"/>
      <family val="2"/>
    </font>
    <font>
      <u val="single"/>
      <sz val="10"/>
      <name val="Arial Greek"/>
      <family val="2"/>
    </font>
    <font>
      <sz val="7"/>
      <name val="Arial Greek"/>
      <family val="2"/>
    </font>
    <font>
      <b/>
      <u val="single"/>
      <sz val="14"/>
      <name val="Arial Greek"/>
      <family val="2"/>
    </font>
    <font>
      <sz val="11.5"/>
      <color indexed="8"/>
      <name val="Times New Roman"/>
      <family val="1"/>
    </font>
    <font>
      <sz val="13"/>
      <color indexed="8"/>
      <name val="Times New Roman"/>
      <family val="1"/>
    </font>
    <font>
      <sz val="11.5"/>
      <color indexed="8"/>
      <name val="Arial"/>
      <family val="2"/>
    </font>
    <font>
      <b/>
      <sz val="11.5"/>
      <color indexed="8"/>
      <name val="Arial"/>
      <family val="2"/>
    </font>
    <font>
      <sz val="14"/>
      <color indexed="8"/>
      <name val="Arial"/>
      <family val="2"/>
    </font>
    <font>
      <u val="single"/>
      <sz val="14"/>
      <color indexed="8"/>
      <name val="Arial"/>
      <family val="2"/>
    </font>
    <font>
      <sz val="11"/>
      <color indexed="8"/>
      <name val="Calibri"/>
      <family val="2"/>
    </font>
    <font>
      <b/>
      <sz val="9"/>
      <name val="Arial Greek"/>
      <family val="0"/>
    </font>
    <font>
      <b/>
      <sz val="7"/>
      <name val="Arial Greek"/>
      <family val="0"/>
    </font>
    <font>
      <b/>
      <sz val="8"/>
      <name val="Arial Greek"/>
      <family val="0"/>
    </font>
    <font>
      <b/>
      <u val="single"/>
      <sz val="12"/>
      <name val="Arial Greek"/>
      <family val="2"/>
    </font>
    <font>
      <sz val="11"/>
      <name val="Arial Greek"/>
      <family val="0"/>
    </font>
    <font>
      <vertAlign val="superscript"/>
      <sz val="11"/>
      <name val="Arial Greek"/>
      <family val="2"/>
    </font>
    <font>
      <sz val="12"/>
      <name val="Arial Greek"/>
      <family val="2"/>
    </font>
    <font>
      <vertAlign val="superscript"/>
      <sz val="10"/>
      <name val="Arial Greek"/>
      <family val="2"/>
    </font>
    <font>
      <sz val="10"/>
      <name val="Garamond"/>
      <family val="1"/>
    </font>
    <font>
      <b/>
      <sz val="10"/>
      <name val="Garamond"/>
      <family val="1"/>
    </font>
    <font>
      <sz val="14"/>
      <name val="Garamond"/>
      <family val="1"/>
    </font>
    <font>
      <b/>
      <sz val="10"/>
      <color indexed="10"/>
      <name val="Garamond"/>
      <family val="1"/>
    </font>
    <font>
      <sz val="12"/>
      <name val="Garamond"/>
      <family val="1"/>
    </font>
    <font>
      <b/>
      <sz val="8"/>
      <color indexed="8"/>
      <name val="Arial Greek"/>
      <family val="2"/>
    </font>
    <font>
      <sz val="8"/>
      <name val="Garamond"/>
      <family val="1"/>
    </font>
    <font>
      <sz val="11"/>
      <name val="Garamond"/>
      <family val="1"/>
    </font>
    <font>
      <b/>
      <sz val="10"/>
      <color indexed="10"/>
      <name val="Arial"/>
      <family val="2"/>
    </font>
    <font>
      <sz val="9"/>
      <name val="Garamond"/>
      <family val="1"/>
    </font>
    <font>
      <sz val="9"/>
      <name val="Tahoma"/>
      <family val="2"/>
    </font>
    <font>
      <b/>
      <sz val="9"/>
      <name val="Garamond"/>
      <family val="1"/>
    </font>
    <font>
      <b/>
      <sz val="14"/>
      <name val="Arial Greek"/>
      <family val="2"/>
    </font>
    <font>
      <b/>
      <sz val="12"/>
      <name val="Arial Greek"/>
      <family val="2"/>
    </font>
    <font>
      <b/>
      <u val="single"/>
      <sz val="11"/>
      <name val="Arial Greek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 Greek"/>
      <family val="0"/>
    </font>
    <font>
      <b/>
      <sz val="7"/>
      <color indexed="8"/>
      <name val="Arial Greek"/>
      <family val="2"/>
    </font>
    <font>
      <sz val="7"/>
      <color indexed="8"/>
      <name val="Calibri"/>
      <family val="2"/>
    </font>
    <font>
      <b/>
      <sz val="10"/>
      <color indexed="10"/>
      <name val="Verdana"/>
      <family val="2"/>
    </font>
    <font>
      <b/>
      <sz val="12"/>
      <color indexed="10"/>
      <name val="Arial Greek"/>
      <family val="2"/>
    </font>
    <font>
      <b/>
      <sz val="11"/>
      <name val="Garamond"/>
      <family val="1"/>
    </font>
    <font>
      <b/>
      <vertAlign val="superscript"/>
      <sz val="12"/>
      <name val="Arial Greek"/>
      <family val="0"/>
    </font>
    <font>
      <b/>
      <sz val="11"/>
      <color indexed="10"/>
      <name val="Arial Greek"/>
      <family val="0"/>
    </font>
    <font>
      <b/>
      <strike/>
      <sz val="11.5"/>
      <color indexed="8"/>
      <name val="Arial"/>
      <family val="2"/>
    </font>
    <font>
      <strike/>
      <sz val="11.5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b/>
      <sz val="11"/>
      <color indexed="52"/>
      <name val="Calibri"/>
      <family val="2"/>
    </font>
    <font>
      <vertAlign val="superscript"/>
      <sz val="9"/>
      <name val="Arial Greek"/>
      <family val="2"/>
    </font>
    <font>
      <b/>
      <vertAlign val="superscript"/>
      <sz val="11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 Greek"/>
      <family val="0"/>
    </font>
    <font>
      <u val="single"/>
      <sz val="10"/>
      <color theme="11"/>
      <name val="Arial Greek"/>
      <family val="0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19" borderId="1" applyNumberFormat="0" applyAlignment="0" applyProtection="0"/>
    <xf numFmtId="0" fontId="75" fillId="20" borderId="2" applyNumberFormat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6" fillId="27" borderId="3" applyNumberFormat="0" applyAlignment="0" applyProtection="0"/>
    <xf numFmtId="0" fontId="77" fillId="0" borderId="0" applyNumberFormat="0" applyFill="0" applyBorder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82" fillId="29" borderId="0" applyNumberFormat="0" applyBorder="0" applyAlignment="0" applyProtection="0"/>
    <xf numFmtId="0" fontId="1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30" borderId="0" applyNumberFormat="0" applyBorder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85" fillId="0" borderId="8" applyNumberFormat="0" applyFill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7" borderId="1" applyNumberFormat="0" applyAlignment="0" applyProtection="0"/>
  </cellStyleXfs>
  <cellXfs count="3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3" fontId="0" fillId="32" borderId="10" xfId="0" applyNumberForma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3" fontId="0" fillId="32" borderId="11" xfId="0" applyNumberForma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3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13" xfId="0" applyBorder="1" applyAlignment="1">
      <alignment/>
    </xf>
    <xf numFmtId="0" fontId="7" fillId="0" borderId="0" xfId="0" applyFont="1" applyAlignment="1">
      <alignment/>
    </xf>
    <xf numFmtId="0" fontId="1" fillId="0" borderId="13" xfId="0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 horizontal="left" indent="6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" fillId="0" borderId="13" xfId="0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2" fillId="0" borderId="0" xfId="0" applyFont="1" applyAlignment="1">
      <alignment horizontal="left" indent="6"/>
    </xf>
    <xf numFmtId="0" fontId="19" fillId="0" borderId="0" xfId="0" applyFont="1" applyAlignment="1">
      <alignment horizontal="center"/>
    </xf>
    <xf numFmtId="2" fontId="20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9" fontId="2" fillId="4" borderId="13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21" fillId="0" borderId="15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23" fillId="0" borderId="0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49" fontId="0" fillId="0" borderId="22" xfId="0" applyNumberFormat="1" applyFont="1" applyBorder="1" applyAlignment="1">
      <alignment/>
    </xf>
    <xf numFmtId="0" fontId="2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4" xfId="0" applyFont="1" applyBorder="1" applyAlignment="1">
      <alignment horizontal="centerContinuous"/>
    </xf>
    <xf numFmtId="0" fontId="4" fillId="0" borderId="25" xfId="0" applyFont="1" applyBorder="1" applyAlignment="1">
      <alignment horizontal="centerContinuous"/>
    </xf>
    <xf numFmtId="0" fontId="4" fillId="0" borderId="26" xfId="0" applyFont="1" applyBorder="1" applyAlignment="1">
      <alignment horizontal="centerContinuous"/>
    </xf>
    <xf numFmtId="0" fontId="4" fillId="0" borderId="27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28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4" fillId="0" borderId="29" xfId="0" applyFont="1" applyBorder="1" applyAlignment="1">
      <alignment horizontal="centerContinuous"/>
    </xf>
    <xf numFmtId="0" fontId="0" fillId="0" borderId="16" xfId="0" applyFont="1" applyBorder="1" applyAlignment="1">
      <alignment horizontal="centerContinuous"/>
    </xf>
    <xf numFmtId="0" fontId="0" fillId="0" borderId="17" xfId="0" applyFont="1" applyBorder="1" applyAlignment="1">
      <alignment horizontal="centerContinuous"/>
    </xf>
    <xf numFmtId="0" fontId="0" fillId="0" borderId="30" xfId="0" applyFont="1" applyBorder="1" applyAlignment="1">
      <alignment horizontal="centerContinuous"/>
    </xf>
    <xf numFmtId="0" fontId="4" fillId="0" borderId="30" xfId="0" applyFont="1" applyBorder="1" applyAlignment="1">
      <alignment horizontal="centerContinuous"/>
    </xf>
    <xf numFmtId="0" fontId="4" fillId="0" borderId="31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1" xfId="0" applyFont="1" applyBorder="1" applyAlignment="1">
      <alignment horizontal="centerContinuous"/>
    </xf>
    <xf numFmtId="2" fontId="0" fillId="0" borderId="14" xfId="0" applyNumberFormat="1" applyFont="1" applyBorder="1" applyAlignment="1">
      <alignment/>
    </xf>
    <xf numFmtId="2" fontId="0" fillId="0" borderId="32" xfId="0" applyNumberFormat="1" applyFont="1" applyBorder="1" applyAlignment="1">
      <alignment/>
    </xf>
    <xf numFmtId="2" fontId="0" fillId="0" borderId="13" xfId="0" applyNumberFormat="1" applyFont="1" applyBorder="1" applyAlignment="1">
      <alignment horizontal="right"/>
    </xf>
    <xf numFmtId="2" fontId="0" fillId="0" borderId="13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2" fontId="0" fillId="0" borderId="26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33" xfId="0" applyFont="1" applyBorder="1" applyAlignment="1">
      <alignment/>
    </xf>
    <xf numFmtId="2" fontId="0" fillId="0" borderId="33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2" xfId="0" applyFont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49" fontId="24" fillId="0" borderId="13" xfId="0" applyNumberFormat="1" applyFont="1" applyBorder="1" applyAlignment="1">
      <alignment/>
    </xf>
    <xf numFmtId="49" fontId="24" fillId="0" borderId="13" xfId="0" applyNumberFormat="1" applyFont="1" applyFill="1" applyBorder="1" applyAlignment="1">
      <alignment/>
    </xf>
    <xf numFmtId="1" fontId="18" fillId="0" borderId="13" xfId="0" applyNumberFormat="1" applyFont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center"/>
      <protection locked="0"/>
    </xf>
    <xf numFmtId="2" fontId="18" fillId="0" borderId="13" xfId="0" applyNumberFormat="1" applyFont="1" applyBorder="1" applyAlignment="1">
      <alignment horizontal="center"/>
    </xf>
    <xf numFmtId="2" fontId="18" fillId="0" borderId="31" xfId="0" applyNumberFormat="1" applyFont="1" applyBorder="1" applyAlignment="1">
      <alignment horizontal="center"/>
    </xf>
    <xf numFmtId="2" fontId="16" fillId="0" borderId="13" xfId="0" applyNumberFormat="1" applyFont="1" applyBorder="1" applyAlignment="1">
      <alignment horizontal="center"/>
    </xf>
    <xf numFmtId="2" fontId="18" fillId="0" borderId="13" xfId="0" applyNumberFormat="1" applyFont="1" applyBorder="1" applyAlignment="1" applyProtection="1">
      <alignment horizontal="center"/>
      <protection locked="0"/>
    </xf>
    <xf numFmtId="1" fontId="29" fillId="0" borderId="13" xfId="0" applyNumberFormat="1" applyFont="1" applyBorder="1" applyAlignment="1">
      <alignment horizontal="center"/>
    </xf>
    <xf numFmtId="2" fontId="29" fillId="0" borderId="13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0" fontId="30" fillId="0" borderId="0" xfId="0" applyFont="1" applyAlignment="1">
      <alignment/>
    </xf>
    <xf numFmtId="2" fontId="0" fillId="0" borderId="0" xfId="0" applyNumberFormat="1" applyAlignment="1">
      <alignment/>
    </xf>
    <xf numFmtId="0" fontId="24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 wrapText="1"/>
    </xf>
    <xf numFmtId="0" fontId="3" fillId="0" borderId="34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49" fontId="4" fillId="0" borderId="34" xfId="0" applyNumberFormat="1" applyFont="1" applyBorder="1" applyAlignment="1">
      <alignment horizontal="center"/>
    </xf>
    <xf numFmtId="49" fontId="33" fillId="33" borderId="13" xfId="0" applyNumberFormat="1" applyFont="1" applyFill="1" applyBorder="1" applyAlignment="1">
      <alignment/>
    </xf>
    <xf numFmtId="49" fontId="33" fillId="0" borderId="13" xfId="0" applyNumberFormat="1" applyFont="1" applyBorder="1" applyAlignment="1">
      <alignment/>
    </xf>
    <xf numFmtId="49" fontId="34" fillId="0" borderId="13" xfId="0" applyNumberFormat="1" applyFont="1" applyBorder="1" applyAlignment="1">
      <alignment/>
    </xf>
    <xf numFmtId="49" fontId="33" fillId="0" borderId="13" xfId="0" applyNumberFormat="1" applyFont="1" applyBorder="1" applyAlignment="1">
      <alignment wrapText="1"/>
    </xf>
    <xf numFmtId="0" fontId="35" fillId="0" borderId="13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22" fillId="0" borderId="37" xfId="0" applyFont="1" applyBorder="1" applyAlignment="1">
      <alignment/>
    </xf>
    <xf numFmtId="49" fontId="22" fillId="0" borderId="37" xfId="0" applyNumberFormat="1" applyFont="1" applyBorder="1" applyAlignment="1">
      <alignment/>
    </xf>
    <xf numFmtId="3" fontId="20" fillId="32" borderId="37" xfId="0" applyNumberFormat="1" applyFont="1" applyFill="1" applyBorder="1" applyAlignment="1">
      <alignment horizontal="center"/>
    </xf>
    <xf numFmtId="3" fontId="20" fillId="0" borderId="37" xfId="0" applyNumberFormat="1" applyFont="1" applyBorder="1" applyAlignment="1">
      <alignment horizontal="center"/>
    </xf>
    <xf numFmtId="4" fontId="20" fillId="0" borderId="37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22" fillId="0" borderId="38" xfId="0" applyFont="1" applyBorder="1" applyAlignment="1">
      <alignment/>
    </xf>
    <xf numFmtId="3" fontId="20" fillId="32" borderId="38" xfId="0" applyNumberFormat="1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36" fillId="0" borderId="13" xfId="0" applyFont="1" applyBorder="1" applyAlignment="1">
      <alignment horizontal="right"/>
    </xf>
    <xf numFmtId="3" fontId="36" fillId="0" borderId="40" xfId="0" applyNumberFormat="1" applyFont="1" applyBorder="1" applyAlignment="1">
      <alignment horizontal="center"/>
    </xf>
    <xf numFmtId="3" fontId="36" fillId="0" borderId="36" xfId="0" applyNumberFormat="1" applyFont="1" applyBorder="1" applyAlignment="1">
      <alignment horizontal="center"/>
    </xf>
    <xf numFmtId="4" fontId="36" fillId="0" borderId="36" xfId="0" applyNumberFormat="1" applyFont="1" applyBorder="1" applyAlignment="1">
      <alignment horizontal="center"/>
    </xf>
    <xf numFmtId="4" fontId="36" fillId="0" borderId="41" xfId="0" applyNumberFormat="1" applyFont="1" applyBorder="1" applyAlignment="1">
      <alignment horizontal="center"/>
    </xf>
    <xf numFmtId="0" fontId="36" fillId="0" borderId="42" xfId="0" applyFont="1" applyBorder="1" applyAlignment="1">
      <alignment horizontal="left"/>
    </xf>
    <xf numFmtId="0" fontId="38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0" fontId="41" fillId="0" borderId="0" xfId="49" applyFont="1">
      <alignment/>
      <protection/>
    </xf>
    <xf numFmtId="0" fontId="15" fillId="0" borderId="0" xfId="49">
      <alignment/>
      <protection/>
    </xf>
    <xf numFmtId="0" fontId="41" fillId="0" borderId="0" xfId="49" applyFont="1" applyAlignment="1">
      <alignment horizontal="left" indent="2"/>
      <protection/>
    </xf>
    <xf numFmtId="0" fontId="42" fillId="0" borderId="0" xfId="0" applyFont="1" applyAlignment="1">
      <alignment/>
    </xf>
    <xf numFmtId="0" fontId="43" fillId="0" borderId="27" xfId="0" applyFont="1" applyBorder="1" applyAlignment="1">
      <alignment horizontal="center"/>
    </xf>
    <xf numFmtId="0" fontId="43" fillId="0" borderId="29" xfId="0" applyFont="1" applyBorder="1" applyAlignment="1">
      <alignment horizontal="center"/>
    </xf>
    <xf numFmtId="10" fontId="43" fillId="0" borderId="31" xfId="0" applyNumberFormat="1" applyFont="1" applyBorder="1" applyAlignment="1">
      <alignment horizontal="center"/>
    </xf>
    <xf numFmtId="9" fontId="44" fillId="0" borderId="31" xfId="0" applyNumberFormat="1" applyFont="1" applyBorder="1" applyAlignment="1">
      <alignment horizontal="center" vertical="center" wrapText="1"/>
    </xf>
    <xf numFmtId="0" fontId="45" fillId="0" borderId="0" xfId="0" applyFont="1" applyAlignment="1">
      <alignment/>
    </xf>
    <xf numFmtId="3" fontId="4" fillId="32" borderId="37" xfId="0" applyNumberFormat="1" applyFont="1" applyFill="1" applyBorder="1" applyAlignment="1">
      <alignment horizontal="center"/>
    </xf>
    <xf numFmtId="3" fontId="4" fillId="32" borderId="38" xfId="0" applyNumberFormat="1" applyFont="1" applyFill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8" fillId="0" borderId="31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49" fontId="2" fillId="0" borderId="0" xfId="0" applyNumberFormat="1" applyFont="1" applyFill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0" fontId="1" fillId="0" borderId="31" xfId="0" applyFont="1" applyBorder="1" applyAlignment="1">
      <alignment horizontal="right" vertic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Continuous"/>
    </xf>
    <xf numFmtId="0" fontId="18" fillId="0" borderId="26" xfId="0" applyFont="1" applyBorder="1" applyAlignment="1">
      <alignment horizontal="centerContinuous"/>
    </xf>
    <xf numFmtId="0" fontId="18" fillId="0" borderId="29" xfId="0" applyFont="1" applyBorder="1" applyAlignment="1">
      <alignment horizontal="centerContinuous"/>
    </xf>
    <xf numFmtId="0" fontId="18" fillId="0" borderId="28" xfId="0" applyFont="1" applyBorder="1" applyAlignment="1">
      <alignment horizontal="centerContinuous"/>
    </xf>
    <xf numFmtId="0" fontId="18" fillId="0" borderId="13" xfId="0" applyFont="1" applyBorder="1" applyAlignment="1">
      <alignment/>
    </xf>
    <xf numFmtId="0" fontId="18" fillId="0" borderId="29" xfId="0" applyFont="1" applyBorder="1" applyAlignment="1">
      <alignment/>
    </xf>
    <xf numFmtId="0" fontId="18" fillId="0" borderId="29" xfId="0" applyFont="1" applyBorder="1" applyAlignment="1">
      <alignment/>
    </xf>
    <xf numFmtId="0" fontId="18" fillId="0" borderId="27" xfId="0" applyFont="1" applyBorder="1" applyAlignment="1">
      <alignment horizontal="center"/>
    </xf>
    <xf numFmtId="0" fontId="18" fillId="0" borderId="31" xfId="0" applyFont="1" applyBorder="1" applyAlignment="1">
      <alignment horizontal="center" vertical="center"/>
    </xf>
    <xf numFmtId="2" fontId="2" fillId="0" borderId="31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 horizontal="right"/>
    </xf>
    <xf numFmtId="2" fontId="2" fillId="0" borderId="14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36" fillId="0" borderId="0" xfId="0" applyFont="1" applyAlignment="1">
      <alignment/>
    </xf>
    <xf numFmtId="0" fontId="0" fillId="0" borderId="26" xfId="0" applyFont="1" applyBorder="1" applyAlignment="1">
      <alignment/>
    </xf>
    <xf numFmtId="0" fontId="37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8" fillId="0" borderId="15" xfId="0" applyFont="1" applyBorder="1" applyAlignment="1">
      <alignment/>
    </xf>
    <xf numFmtId="49" fontId="48" fillId="0" borderId="17" xfId="0" applyNumberFormat="1" applyFont="1" applyBorder="1" applyAlignment="1">
      <alignment horizontal="center" vertical="center"/>
    </xf>
    <xf numFmtId="49" fontId="23" fillId="0" borderId="17" xfId="0" applyNumberFormat="1" applyFont="1" applyBorder="1" applyAlignment="1">
      <alignment horizontal="left" vertical="center"/>
    </xf>
    <xf numFmtId="0" fontId="4" fillId="0" borderId="23" xfId="0" applyFont="1" applyBorder="1" applyAlignment="1">
      <alignment/>
    </xf>
    <xf numFmtId="0" fontId="49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50" fillId="0" borderId="0" xfId="0" applyFont="1" applyAlignment="1">
      <alignment horizontal="left" indent="6"/>
    </xf>
    <xf numFmtId="0" fontId="7" fillId="0" borderId="2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textRotation="90" wrapText="1"/>
    </xf>
    <xf numFmtId="0" fontId="17" fillId="0" borderId="31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49" fontId="43" fillId="0" borderId="27" xfId="0" applyNumberFormat="1" applyFont="1" applyBorder="1" applyAlignment="1">
      <alignment horizontal="center" vertical="center" wrapText="1"/>
    </xf>
    <xf numFmtId="49" fontId="43" fillId="0" borderId="29" xfId="0" applyNumberFormat="1" applyFont="1" applyBorder="1" applyAlignment="1">
      <alignment horizontal="center" vertical="center" wrapText="1"/>
    </xf>
    <xf numFmtId="49" fontId="43" fillId="0" borderId="31" xfId="0" applyNumberFormat="1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/>
    </xf>
    <xf numFmtId="0" fontId="44" fillId="0" borderId="33" xfId="0" applyFont="1" applyBorder="1" applyAlignment="1">
      <alignment horizontal="center"/>
    </xf>
    <xf numFmtId="0" fontId="44" fillId="0" borderId="32" xfId="0" applyFont="1" applyBorder="1" applyAlignment="1">
      <alignment horizontal="center"/>
    </xf>
    <xf numFmtId="0" fontId="43" fillId="0" borderId="27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39" fillId="0" borderId="0" xfId="49" applyFont="1" applyAlignment="1">
      <alignment horizontal="center"/>
      <protection/>
    </xf>
    <xf numFmtId="0" fontId="21" fillId="0" borderId="28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28" xfId="0" applyFont="1" applyBorder="1" applyAlignment="1">
      <alignment/>
    </xf>
    <xf numFmtId="2" fontId="0" fillId="0" borderId="0" xfId="0" applyNumberFormat="1" applyFont="1" applyAlignment="1">
      <alignment/>
    </xf>
    <xf numFmtId="0" fontId="4" fillId="0" borderId="30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26" xfId="0" applyFont="1" applyBorder="1" applyAlignment="1">
      <alignment/>
    </xf>
    <xf numFmtId="0" fontId="37" fillId="0" borderId="0" xfId="0" applyFont="1" applyAlignment="1">
      <alignment/>
    </xf>
    <xf numFmtId="49" fontId="70" fillId="0" borderId="30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/>
    </xf>
    <xf numFmtId="0" fontId="7" fillId="0" borderId="31" xfId="0" applyFont="1" applyBorder="1" applyAlignment="1">
      <alignment/>
    </xf>
    <xf numFmtId="0" fontId="48" fillId="0" borderId="15" xfId="0" applyFont="1" applyBorder="1" applyAlignment="1">
      <alignment horizontal="center" vertical="center"/>
    </xf>
    <xf numFmtId="49" fontId="71" fillId="0" borderId="17" xfId="0" applyNumberFormat="1" applyFont="1" applyBorder="1" applyAlignment="1">
      <alignment horizontal="center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B52"/>
  <sheetViews>
    <sheetView zoomScale="75" zoomScaleNormal="75" zoomScalePageLayoutView="0" workbookViewId="0" topLeftCell="A1">
      <selection activeCell="R46" sqref="R46"/>
    </sheetView>
  </sheetViews>
  <sheetFormatPr defaultColWidth="9.00390625" defaultRowHeight="12.75"/>
  <cols>
    <col min="1" max="1" width="5.875" style="0" customWidth="1"/>
    <col min="2" max="3" width="14.625" style="0" customWidth="1"/>
    <col min="4" max="4" width="13.375" style="0" customWidth="1"/>
    <col min="5" max="5" width="9.75390625" style="0" customWidth="1"/>
    <col min="6" max="6" width="13.375" style="0" customWidth="1"/>
    <col min="7" max="7" width="7.25390625" style="0" customWidth="1"/>
    <col min="8" max="8" width="8.875" style="0" customWidth="1"/>
    <col min="9" max="9" width="5.25390625" style="0" customWidth="1"/>
    <col min="10" max="10" width="8.875" style="0" customWidth="1"/>
    <col min="11" max="11" width="6.00390625" style="0" customWidth="1"/>
    <col min="12" max="12" width="5.625" style="0" customWidth="1"/>
    <col min="13" max="13" width="5.25390625" style="0" customWidth="1"/>
    <col min="14" max="14" width="9.00390625" style="0" customWidth="1"/>
    <col min="15" max="15" width="8.75390625" style="0" customWidth="1"/>
    <col min="16" max="16" width="5.125" style="0" customWidth="1"/>
    <col min="17" max="17" width="7.25390625" style="0" customWidth="1"/>
    <col min="18" max="18" width="7.625" style="0" customWidth="1"/>
    <col min="19" max="19" width="9.75390625" style="0" customWidth="1"/>
    <col min="20" max="20" width="10.375" style="0" customWidth="1"/>
    <col min="21" max="23" width="5.25390625" style="0" customWidth="1"/>
    <col min="24" max="24" width="5.75390625" style="0" customWidth="1"/>
    <col min="25" max="25" width="10.375" style="0" customWidth="1"/>
    <col min="26" max="26" width="9.00390625" style="0" customWidth="1"/>
    <col min="27" max="27" width="10.00390625" style="0" customWidth="1"/>
    <col min="28" max="28" width="11.00390625" style="0" customWidth="1"/>
    <col min="30" max="30" width="16.125" style="0" customWidth="1"/>
  </cols>
  <sheetData>
    <row r="3" ht="16.5" customHeight="1"/>
    <row r="4" spans="3:27" ht="12.75">
      <c r="C4" s="3" t="s">
        <v>0</v>
      </c>
      <c r="F4" s="3"/>
      <c r="Y4" t="s">
        <v>37</v>
      </c>
      <c r="AA4" s="16">
        <v>2014</v>
      </c>
    </row>
    <row r="5" spans="3:26" ht="12.75">
      <c r="C5" s="3" t="s">
        <v>228</v>
      </c>
      <c r="F5" s="3"/>
      <c r="Z5" s="2"/>
    </row>
    <row r="6" spans="3:26" ht="15">
      <c r="C6" s="3" t="s">
        <v>1</v>
      </c>
      <c r="F6" s="3"/>
      <c r="H6" s="1"/>
      <c r="Z6" s="2"/>
    </row>
    <row r="7" spans="3:6" ht="12.75">
      <c r="C7" s="3" t="s">
        <v>2</v>
      </c>
      <c r="F7" s="3"/>
    </row>
    <row r="8" spans="3:6" ht="12.75">
      <c r="C8" s="3" t="s">
        <v>3</v>
      </c>
      <c r="F8" s="3"/>
    </row>
    <row r="9" spans="3:6" ht="12.75">
      <c r="C9" s="3" t="s">
        <v>18</v>
      </c>
      <c r="F9" s="3"/>
    </row>
    <row r="10" ht="12.75">
      <c r="F10" s="3"/>
    </row>
    <row r="11" spans="15:16" ht="15.75">
      <c r="O11" s="37" t="s">
        <v>38</v>
      </c>
      <c r="P11" s="37"/>
    </row>
    <row r="12" spans="15:17" ht="12.75">
      <c r="O12" s="110" t="s">
        <v>120</v>
      </c>
      <c r="P12" s="110"/>
      <c r="Q12" s="4"/>
    </row>
    <row r="13" ht="12.75">
      <c r="Q13" s="4" t="s">
        <v>19</v>
      </c>
    </row>
    <row r="14" ht="2.25" customHeight="1" thickBot="1"/>
    <row r="15" spans="1:28" ht="12.75" customHeight="1" thickBot="1">
      <c r="A15" s="236" t="s">
        <v>4</v>
      </c>
      <c r="B15" s="236" t="s">
        <v>133</v>
      </c>
      <c r="C15" s="236" t="s">
        <v>134</v>
      </c>
      <c r="D15" s="236" t="s">
        <v>135</v>
      </c>
      <c r="E15" s="236" t="s">
        <v>6</v>
      </c>
      <c r="F15" s="236" t="s">
        <v>45</v>
      </c>
      <c r="G15" s="239" t="s">
        <v>39</v>
      </c>
      <c r="H15" s="242" t="s">
        <v>33</v>
      </c>
      <c r="I15" s="247" t="s">
        <v>194</v>
      </c>
      <c r="J15" s="243" t="s">
        <v>28</v>
      </c>
      <c r="K15" s="247" t="s">
        <v>196</v>
      </c>
      <c r="L15" s="247" t="s">
        <v>197</v>
      </c>
      <c r="M15" s="247" t="s">
        <v>198</v>
      </c>
      <c r="N15" s="244" t="s">
        <v>25</v>
      </c>
      <c r="O15" s="253" t="s">
        <v>8</v>
      </c>
      <c r="P15" s="254"/>
      <c r="Q15" s="254"/>
      <c r="R15" s="254"/>
      <c r="S15" s="254"/>
      <c r="T15" s="254"/>
      <c r="U15" s="254"/>
      <c r="V15" s="254"/>
      <c r="W15" s="254"/>
      <c r="X15" s="255"/>
      <c r="Y15" s="249" t="s">
        <v>116</v>
      </c>
      <c r="Z15" s="239" t="s">
        <v>187</v>
      </c>
      <c r="AA15" s="250" t="s">
        <v>9</v>
      </c>
      <c r="AB15" s="248" t="s">
        <v>10</v>
      </c>
    </row>
    <row r="16" spans="1:28" ht="67.5" customHeight="1">
      <c r="A16" s="237"/>
      <c r="B16" s="237"/>
      <c r="C16" s="237"/>
      <c r="D16" s="237"/>
      <c r="E16" s="237"/>
      <c r="F16" s="237"/>
      <c r="G16" s="240"/>
      <c r="H16" s="240"/>
      <c r="I16" s="234"/>
      <c r="J16" s="232"/>
      <c r="K16" s="234"/>
      <c r="L16" s="234"/>
      <c r="M16" s="234"/>
      <c r="N16" s="245"/>
      <c r="O16" s="232" t="s">
        <v>42</v>
      </c>
      <c r="P16" s="234" t="s">
        <v>195</v>
      </c>
      <c r="Q16" s="230" t="s">
        <v>43</v>
      </c>
      <c r="R16" s="240" t="s">
        <v>44</v>
      </c>
      <c r="S16" s="230" t="s">
        <v>40</v>
      </c>
      <c r="T16" s="232" t="s">
        <v>41</v>
      </c>
      <c r="U16" s="234" t="s">
        <v>199</v>
      </c>
      <c r="V16" s="234" t="s">
        <v>200</v>
      </c>
      <c r="W16" s="234" t="s">
        <v>201</v>
      </c>
      <c r="X16" s="234" t="s">
        <v>202</v>
      </c>
      <c r="Y16" s="240"/>
      <c r="Z16" s="240"/>
      <c r="AA16" s="251"/>
      <c r="AB16" s="248"/>
    </row>
    <row r="17" spans="1:28" ht="10.5" customHeight="1">
      <c r="A17" s="238"/>
      <c r="B17" s="238"/>
      <c r="C17" s="238"/>
      <c r="D17" s="238"/>
      <c r="E17" s="238"/>
      <c r="F17" s="238"/>
      <c r="G17" s="241"/>
      <c r="H17" s="241"/>
      <c r="I17" s="235"/>
      <c r="J17" s="233"/>
      <c r="K17" s="235"/>
      <c r="L17" s="235"/>
      <c r="M17" s="235"/>
      <c r="N17" s="246"/>
      <c r="O17" s="231"/>
      <c r="P17" s="235"/>
      <c r="Q17" s="231"/>
      <c r="R17" s="241"/>
      <c r="S17" s="231"/>
      <c r="T17" s="233"/>
      <c r="U17" s="235"/>
      <c r="V17" s="235"/>
      <c r="W17" s="235"/>
      <c r="X17" s="235"/>
      <c r="Y17" s="241"/>
      <c r="Z17" s="241"/>
      <c r="AA17" s="252"/>
      <c r="AB17" s="248"/>
    </row>
    <row r="18" spans="1:28" ht="12.75">
      <c r="A18" s="5">
        <v>1</v>
      </c>
      <c r="B18" s="133"/>
      <c r="C18" s="133"/>
      <c r="D18" s="134"/>
      <c r="E18" s="135"/>
      <c r="F18" s="147" t="s">
        <v>46</v>
      </c>
      <c r="G18" s="7">
        <v>344</v>
      </c>
      <c r="H18" s="8">
        <f>ROUND((G18*3%),2)</f>
        <v>10.32</v>
      </c>
      <c r="I18" s="8"/>
      <c r="J18" s="8">
        <f>ROUND(G18*5.1%,2)</f>
        <v>17.54</v>
      </c>
      <c r="K18" s="8"/>
      <c r="L18" s="8"/>
      <c r="M18" s="8"/>
      <c r="N18" s="33">
        <f>SUM(G18:M18)</f>
        <v>371.86</v>
      </c>
      <c r="O18" s="8">
        <f>ROUND(G18*3%,2)</f>
        <v>10.32</v>
      </c>
      <c r="P18" s="8"/>
      <c r="Q18" s="8">
        <f>ROUND(G18*2.55%,2)</f>
        <v>8.77</v>
      </c>
      <c r="R18" s="8">
        <f>ROUND(G18*2%,2)</f>
        <v>6.88</v>
      </c>
      <c r="S18" s="8">
        <f>ROUND(G18*1/100,2)</f>
        <v>3.44</v>
      </c>
      <c r="T18" s="8">
        <f>ROUND(G18*2/100,2)</f>
        <v>6.88</v>
      </c>
      <c r="U18" s="8"/>
      <c r="V18" s="8"/>
      <c r="W18" s="8"/>
      <c r="X18" s="8"/>
      <c r="Y18" s="8">
        <f>SUM(O18:X18)</f>
        <v>36.29</v>
      </c>
      <c r="Z18" s="8">
        <f>ROUND(((G18-Y18)*20/100)*0.985,2)</f>
        <v>60.62</v>
      </c>
      <c r="AA18" s="9">
        <f>SUM(G18-Y18-Z18)</f>
        <v>247.08999999999997</v>
      </c>
      <c r="AB18" s="24"/>
    </row>
    <row r="19" spans="1:28" ht="12.75">
      <c r="A19" s="10">
        <v>2</v>
      </c>
      <c r="B19" s="137"/>
      <c r="C19" s="137"/>
      <c r="D19" s="138"/>
      <c r="E19" s="136"/>
      <c r="F19" s="147" t="s">
        <v>47</v>
      </c>
      <c r="G19" s="7">
        <v>270</v>
      </c>
      <c r="H19" s="8">
        <f aca="true" t="shared" si="0" ref="H19:H34">ROUND((G19*3%),2)</f>
        <v>8.1</v>
      </c>
      <c r="I19" s="8"/>
      <c r="J19" s="8">
        <f aca="true" t="shared" si="1" ref="J19:J34">ROUND(G19*5.1%,2)</f>
        <v>13.77</v>
      </c>
      <c r="K19" s="8"/>
      <c r="L19" s="8"/>
      <c r="M19" s="8"/>
      <c r="N19" s="33">
        <f aca="true" t="shared" si="2" ref="N19:N34">SUM(G19:M19)</f>
        <v>291.87</v>
      </c>
      <c r="O19" s="8">
        <f aca="true" t="shared" si="3" ref="O19:O34">ROUND(G19*3%,2)</f>
        <v>8.1</v>
      </c>
      <c r="P19" s="8"/>
      <c r="Q19" s="8">
        <f>ROUND(G19*2.55%,2)</f>
        <v>6.89</v>
      </c>
      <c r="R19" s="8">
        <f aca="true" t="shared" si="4" ref="R19:R34">ROUND(G19*2%,2)</f>
        <v>5.4</v>
      </c>
      <c r="S19" s="8">
        <f aca="true" t="shared" si="5" ref="S19:S34">ROUND(G19*1/100,2)</f>
        <v>2.7</v>
      </c>
      <c r="T19" s="8">
        <f aca="true" t="shared" si="6" ref="T19:T34">ROUND(G19*2/100,2)</f>
        <v>5.4</v>
      </c>
      <c r="U19" s="8"/>
      <c r="V19" s="8"/>
      <c r="W19" s="8"/>
      <c r="X19" s="8"/>
      <c r="Y19" s="8">
        <f aca="true" t="shared" si="7" ref="Y19:Y34">SUM(O19:X19)</f>
        <v>28.490000000000002</v>
      </c>
      <c r="Z19" s="8">
        <f aca="true" t="shared" si="8" ref="Z19:Z34">ROUND(((G19-Y19)*20/100)*0.985,2)</f>
        <v>47.58</v>
      </c>
      <c r="AA19" s="9">
        <f aca="true" t="shared" si="9" ref="AA19:AA34">SUM(G19-Y19-Z19)</f>
        <v>193.93</v>
      </c>
      <c r="AB19" s="24"/>
    </row>
    <row r="20" spans="1:28" ht="12.75">
      <c r="A20" s="10">
        <v>3</v>
      </c>
      <c r="B20" s="137"/>
      <c r="C20" s="137"/>
      <c r="D20" s="139"/>
      <c r="E20" s="136"/>
      <c r="F20" s="147" t="s">
        <v>48</v>
      </c>
      <c r="G20" s="7">
        <v>270</v>
      </c>
      <c r="H20" s="8">
        <f t="shared" si="0"/>
        <v>8.1</v>
      </c>
      <c r="I20" s="8"/>
      <c r="J20" s="8">
        <f t="shared" si="1"/>
        <v>13.77</v>
      </c>
      <c r="K20" s="8"/>
      <c r="L20" s="8"/>
      <c r="M20" s="8"/>
      <c r="N20" s="33">
        <f t="shared" si="2"/>
        <v>291.87</v>
      </c>
      <c r="O20" s="8">
        <f t="shared" si="3"/>
        <v>8.1</v>
      </c>
      <c r="P20" s="8"/>
      <c r="Q20" s="8">
        <f aca="true" t="shared" si="10" ref="Q20:Q34">ROUND(G20*2.55%,2)</f>
        <v>6.89</v>
      </c>
      <c r="R20" s="8">
        <f t="shared" si="4"/>
        <v>5.4</v>
      </c>
      <c r="S20" s="8">
        <f t="shared" si="5"/>
        <v>2.7</v>
      </c>
      <c r="T20" s="8">
        <f t="shared" si="6"/>
        <v>5.4</v>
      </c>
      <c r="U20" s="8"/>
      <c r="V20" s="8"/>
      <c r="W20" s="8"/>
      <c r="X20" s="8"/>
      <c r="Y20" s="8">
        <f t="shared" si="7"/>
        <v>28.490000000000002</v>
      </c>
      <c r="Z20" s="8">
        <f t="shared" si="8"/>
        <v>47.58</v>
      </c>
      <c r="AA20" s="9">
        <f t="shared" si="9"/>
        <v>193.93</v>
      </c>
      <c r="AB20" s="24"/>
    </row>
    <row r="21" spans="1:28" ht="12.75">
      <c r="A21" s="10">
        <v>4</v>
      </c>
      <c r="B21" s="137"/>
      <c r="C21" s="137"/>
      <c r="D21" s="139"/>
      <c r="E21" s="136"/>
      <c r="F21" s="147" t="s">
        <v>49</v>
      </c>
      <c r="G21" s="7">
        <v>222</v>
      </c>
      <c r="H21" s="8">
        <f t="shared" si="0"/>
        <v>6.66</v>
      </c>
      <c r="I21" s="8"/>
      <c r="J21" s="8">
        <f t="shared" si="1"/>
        <v>11.32</v>
      </c>
      <c r="K21" s="8"/>
      <c r="L21" s="8"/>
      <c r="M21" s="8"/>
      <c r="N21" s="33">
        <f t="shared" si="2"/>
        <v>239.98</v>
      </c>
      <c r="O21" s="8">
        <f t="shared" si="3"/>
        <v>6.66</v>
      </c>
      <c r="P21" s="8"/>
      <c r="Q21" s="8">
        <f t="shared" si="10"/>
        <v>5.66</v>
      </c>
      <c r="R21" s="8">
        <f t="shared" si="4"/>
        <v>4.44</v>
      </c>
      <c r="S21" s="8">
        <f t="shared" si="5"/>
        <v>2.22</v>
      </c>
      <c r="T21" s="8">
        <f t="shared" si="6"/>
        <v>4.44</v>
      </c>
      <c r="U21" s="8"/>
      <c r="V21" s="8"/>
      <c r="W21" s="8"/>
      <c r="X21" s="8"/>
      <c r="Y21" s="8">
        <f t="shared" si="7"/>
        <v>23.42</v>
      </c>
      <c r="Z21" s="8">
        <f t="shared" si="8"/>
        <v>39.12</v>
      </c>
      <c r="AA21" s="9">
        <f t="shared" si="9"/>
        <v>159.45999999999998</v>
      </c>
      <c r="AB21" s="24"/>
    </row>
    <row r="22" spans="1:28" ht="12.75">
      <c r="A22" s="10">
        <v>5</v>
      </c>
      <c r="B22" s="137"/>
      <c r="C22" s="137"/>
      <c r="D22" s="139"/>
      <c r="E22" s="136"/>
      <c r="F22" s="147" t="s">
        <v>50</v>
      </c>
      <c r="G22" s="7">
        <v>344</v>
      </c>
      <c r="H22" s="8">
        <f t="shared" si="0"/>
        <v>10.32</v>
      </c>
      <c r="I22" s="8"/>
      <c r="J22" s="8">
        <f t="shared" si="1"/>
        <v>17.54</v>
      </c>
      <c r="K22" s="8"/>
      <c r="L22" s="8"/>
      <c r="M22" s="8"/>
      <c r="N22" s="33">
        <f t="shared" si="2"/>
        <v>371.86</v>
      </c>
      <c r="O22" s="8">
        <f t="shared" si="3"/>
        <v>10.32</v>
      </c>
      <c r="P22" s="8"/>
      <c r="Q22" s="8">
        <f t="shared" si="10"/>
        <v>8.77</v>
      </c>
      <c r="R22" s="8">
        <f t="shared" si="4"/>
        <v>6.88</v>
      </c>
      <c r="S22" s="8">
        <f t="shared" si="5"/>
        <v>3.44</v>
      </c>
      <c r="T22" s="8">
        <f t="shared" si="6"/>
        <v>6.88</v>
      </c>
      <c r="U22" s="8"/>
      <c r="V22" s="8"/>
      <c r="W22" s="8"/>
      <c r="X22" s="8"/>
      <c r="Y22" s="8">
        <f t="shared" si="7"/>
        <v>36.29</v>
      </c>
      <c r="Z22" s="8">
        <f t="shared" si="8"/>
        <v>60.62</v>
      </c>
      <c r="AA22" s="9">
        <f t="shared" si="9"/>
        <v>247.08999999999997</v>
      </c>
      <c r="AB22" s="24"/>
    </row>
    <row r="23" spans="1:28" ht="12.75">
      <c r="A23" s="10">
        <v>6</v>
      </c>
      <c r="B23" s="137"/>
      <c r="C23" s="137"/>
      <c r="D23" s="139"/>
      <c r="E23" s="136"/>
      <c r="F23" s="147"/>
      <c r="G23" s="7"/>
      <c r="H23" s="8">
        <f t="shared" si="0"/>
        <v>0</v>
      </c>
      <c r="I23" s="8"/>
      <c r="J23" s="8">
        <f t="shared" si="1"/>
        <v>0</v>
      </c>
      <c r="K23" s="8"/>
      <c r="L23" s="8"/>
      <c r="M23" s="8"/>
      <c r="N23" s="33">
        <f t="shared" si="2"/>
        <v>0</v>
      </c>
      <c r="O23" s="8">
        <f t="shared" si="3"/>
        <v>0</v>
      </c>
      <c r="P23" s="8"/>
      <c r="Q23" s="8">
        <f t="shared" si="10"/>
        <v>0</v>
      </c>
      <c r="R23" s="8">
        <f t="shared" si="4"/>
        <v>0</v>
      </c>
      <c r="S23" s="8">
        <f t="shared" si="5"/>
        <v>0</v>
      </c>
      <c r="T23" s="8">
        <f t="shared" si="6"/>
        <v>0</v>
      </c>
      <c r="U23" s="8"/>
      <c r="V23" s="8"/>
      <c r="W23" s="8"/>
      <c r="X23" s="8"/>
      <c r="Y23" s="8">
        <f t="shared" si="7"/>
        <v>0</v>
      </c>
      <c r="Z23" s="8">
        <f t="shared" si="8"/>
        <v>0</v>
      </c>
      <c r="AA23" s="9">
        <f t="shared" si="9"/>
        <v>0</v>
      </c>
      <c r="AB23" s="24"/>
    </row>
    <row r="24" spans="1:28" ht="12.75">
      <c r="A24" s="10">
        <v>7</v>
      </c>
      <c r="B24" s="137"/>
      <c r="C24" s="137"/>
      <c r="D24" s="139"/>
      <c r="E24" s="136"/>
      <c r="F24" s="147"/>
      <c r="G24" s="7"/>
      <c r="H24" s="8">
        <f t="shared" si="0"/>
        <v>0</v>
      </c>
      <c r="I24" s="8"/>
      <c r="J24" s="8">
        <f t="shared" si="1"/>
        <v>0</v>
      </c>
      <c r="K24" s="8"/>
      <c r="L24" s="8"/>
      <c r="M24" s="8"/>
      <c r="N24" s="33">
        <f t="shared" si="2"/>
        <v>0</v>
      </c>
      <c r="O24" s="8">
        <f t="shared" si="3"/>
        <v>0</v>
      </c>
      <c r="P24" s="8"/>
      <c r="Q24" s="8">
        <f t="shared" si="10"/>
        <v>0</v>
      </c>
      <c r="R24" s="8">
        <f t="shared" si="4"/>
        <v>0</v>
      </c>
      <c r="S24" s="8">
        <f t="shared" si="5"/>
        <v>0</v>
      </c>
      <c r="T24" s="8">
        <f t="shared" si="6"/>
        <v>0</v>
      </c>
      <c r="U24" s="8"/>
      <c r="V24" s="8"/>
      <c r="W24" s="8"/>
      <c r="X24" s="8"/>
      <c r="Y24" s="8">
        <f t="shared" si="7"/>
        <v>0</v>
      </c>
      <c r="Z24" s="8">
        <f t="shared" si="8"/>
        <v>0</v>
      </c>
      <c r="AA24" s="9">
        <f t="shared" si="9"/>
        <v>0</v>
      </c>
      <c r="AB24" s="24"/>
    </row>
    <row r="25" spans="1:28" ht="12.75">
      <c r="A25" s="10">
        <v>8</v>
      </c>
      <c r="B25" s="140"/>
      <c r="C25" s="140"/>
      <c r="D25" s="141"/>
      <c r="E25" s="142"/>
      <c r="F25" s="147"/>
      <c r="G25" s="7"/>
      <c r="H25" s="8">
        <f t="shared" si="0"/>
        <v>0</v>
      </c>
      <c r="I25" s="8"/>
      <c r="J25" s="8">
        <f t="shared" si="1"/>
        <v>0</v>
      </c>
      <c r="K25" s="8"/>
      <c r="L25" s="8"/>
      <c r="M25" s="8"/>
      <c r="N25" s="33">
        <f t="shared" si="2"/>
        <v>0</v>
      </c>
      <c r="O25" s="8">
        <f t="shared" si="3"/>
        <v>0</v>
      </c>
      <c r="P25" s="8"/>
      <c r="Q25" s="8">
        <f t="shared" si="10"/>
        <v>0</v>
      </c>
      <c r="R25" s="8">
        <f t="shared" si="4"/>
        <v>0</v>
      </c>
      <c r="S25" s="8">
        <f t="shared" si="5"/>
        <v>0</v>
      </c>
      <c r="T25" s="8">
        <f t="shared" si="6"/>
        <v>0</v>
      </c>
      <c r="U25" s="8"/>
      <c r="V25" s="8"/>
      <c r="W25" s="8"/>
      <c r="X25" s="8"/>
      <c r="Y25" s="8">
        <f t="shared" si="7"/>
        <v>0</v>
      </c>
      <c r="Z25" s="8">
        <f t="shared" si="8"/>
        <v>0</v>
      </c>
      <c r="AA25" s="9">
        <f t="shared" si="9"/>
        <v>0</v>
      </c>
      <c r="AB25" s="24"/>
    </row>
    <row r="26" spans="1:28" ht="12.75">
      <c r="A26" s="10">
        <v>9</v>
      </c>
      <c r="B26" s="140"/>
      <c r="C26" s="140"/>
      <c r="D26" s="141"/>
      <c r="E26" s="142"/>
      <c r="F26" s="147"/>
      <c r="G26" s="7"/>
      <c r="H26" s="8">
        <f t="shared" si="0"/>
        <v>0</v>
      </c>
      <c r="I26" s="8"/>
      <c r="J26" s="8">
        <f t="shared" si="1"/>
        <v>0</v>
      </c>
      <c r="K26" s="8"/>
      <c r="L26" s="8"/>
      <c r="M26" s="8"/>
      <c r="N26" s="33">
        <f t="shared" si="2"/>
        <v>0</v>
      </c>
      <c r="O26" s="8">
        <f t="shared" si="3"/>
        <v>0</v>
      </c>
      <c r="P26" s="8"/>
      <c r="Q26" s="8">
        <f t="shared" si="10"/>
        <v>0</v>
      </c>
      <c r="R26" s="8">
        <f t="shared" si="4"/>
        <v>0</v>
      </c>
      <c r="S26" s="8">
        <f t="shared" si="5"/>
        <v>0</v>
      </c>
      <c r="T26" s="8">
        <f t="shared" si="6"/>
        <v>0</v>
      </c>
      <c r="U26" s="8"/>
      <c r="V26" s="8"/>
      <c r="W26" s="8"/>
      <c r="X26" s="8"/>
      <c r="Y26" s="8">
        <f t="shared" si="7"/>
        <v>0</v>
      </c>
      <c r="Z26" s="8">
        <f t="shared" si="8"/>
        <v>0</v>
      </c>
      <c r="AA26" s="9">
        <f t="shared" si="9"/>
        <v>0</v>
      </c>
      <c r="AB26" s="24"/>
    </row>
    <row r="27" spans="1:28" ht="12.75">
      <c r="A27" s="10">
        <v>10</v>
      </c>
      <c r="B27" s="140"/>
      <c r="C27" s="140"/>
      <c r="D27" s="141"/>
      <c r="E27" s="142"/>
      <c r="F27" s="147"/>
      <c r="G27" s="7"/>
      <c r="H27" s="8">
        <f t="shared" si="0"/>
        <v>0</v>
      </c>
      <c r="I27" s="8"/>
      <c r="J27" s="8">
        <f t="shared" si="1"/>
        <v>0</v>
      </c>
      <c r="K27" s="8"/>
      <c r="L27" s="8"/>
      <c r="M27" s="8"/>
      <c r="N27" s="33">
        <f t="shared" si="2"/>
        <v>0</v>
      </c>
      <c r="O27" s="8">
        <f t="shared" si="3"/>
        <v>0</v>
      </c>
      <c r="P27" s="8"/>
      <c r="Q27" s="8">
        <f t="shared" si="10"/>
        <v>0</v>
      </c>
      <c r="R27" s="8">
        <f t="shared" si="4"/>
        <v>0</v>
      </c>
      <c r="S27" s="8">
        <f t="shared" si="5"/>
        <v>0</v>
      </c>
      <c r="T27" s="8">
        <f t="shared" si="6"/>
        <v>0</v>
      </c>
      <c r="U27" s="8"/>
      <c r="V27" s="8"/>
      <c r="W27" s="8"/>
      <c r="X27" s="8"/>
      <c r="Y27" s="8">
        <f t="shared" si="7"/>
        <v>0</v>
      </c>
      <c r="Z27" s="8">
        <f t="shared" si="8"/>
        <v>0</v>
      </c>
      <c r="AA27" s="9">
        <f t="shared" si="9"/>
        <v>0</v>
      </c>
      <c r="AB27" s="24"/>
    </row>
    <row r="28" spans="1:28" ht="12.75">
      <c r="A28" s="10">
        <v>11</v>
      </c>
      <c r="B28" s="140"/>
      <c r="C28" s="140"/>
      <c r="D28" s="141"/>
      <c r="E28" s="142"/>
      <c r="F28" s="147"/>
      <c r="G28" s="7"/>
      <c r="H28" s="8">
        <f t="shared" si="0"/>
        <v>0</v>
      </c>
      <c r="I28" s="8"/>
      <c r="J28" s="8">
        <f t="shared" si="1"/>
        <v>0</v>
      </c>
      <c r="K28" s="8"/>
      <c r="L28" s="8"/>
      <c r="M28" s="8"/>
      <c r="N28" s="33">
        <f t="shared" si="2"/>
        <v>0</v>
      </c>
      <c r="O28" s="8">
        <f t="shared" si="3"/>
        <v>0</v>
      </c>
      <c r="P28" s="8"/>
      <c r="Q28" s="8">
        <f t="shared" si="10"/>
        <v>0</v>
      </c>
      <c r="R28" s="8">
        <f t="shared" si="4"/>
        <v>0</v>
      </c>
      <c r="S28" s="8">
        <f t="shared" si="5"/>
        <v>0</v>
      </c>
      <c r="T28" s="8">
        <f t="shared" si="6"/>
        <v>0</v>
      </c>
      <c r="U28" s="8"/>
      <c r="V28" s="8"/>
      <c r="W28" s="8"/>
      <c r="X28" s="8"/>
      <c r="Y28" s="8">
        <f t="shared" si="7"/>
        <v>0</v>
      </c>
      <c r="Z28" s="8">
        <f t="shared" si="8"/>
        <v>0</v>
      </c>
      <c r="AA28" s="9">
        <f t="shared" si="9"/>
        <v>0</v>
      </c>
      <c r="AB28" s="24"/>
    </row>
    <row r="29" spans="1:28" ht="12.75">
      <c r="A29" s="10">
        <v>12</v>
      </c>
      <c r="B29" s="140"/>
      <c r="C29" s="140"/>
      <c r="D29" s="141"/>
      <c r="E29" s="142"/>
      <c r="F29" s="147"/>
      <c r="G29" s="7"/>
      <c r="H29" s="8">
        <f t="shared" si="0"/>
        <v>0</v>
      </c>
      <c r="I29" s="8"/>
      <c r="J29" s="8">
        <f t="shared" si="1"/>
        <v>0</v>
      </c>
      <c r="K29" s="8"/>
      <c r="L29" s="8"/>
      <c r="M29" s="8"/>
      <c r="N29" s="33">
        <f t="shared" si="2"/>
        <v>0</v>
      </c>
      <c r="O29" s="8">
        <f t="shared" si="3"/>
        <v>0</v>
      </c>
      <c r="P29" s="8"/>
      <c r="Q29" s="8">
        <f t="shared" si="10"/>
        <v>0</v>
      </c>
      <c r="R29" s="8">
        <f t="shared" si="4"/>
        <v>0</v>
      </c>
      <c r="S29" s="8">
        <f t="shared" si="5"/>
        <v>0</v>
      </c>
      <c r="T29" s="8">
        <f t="shared" si="6"/>
        <v>0</v>
      </c>
      <c r="U29" s="8"/>
      <c r="V29" s="8"/>
      <c r="W29" s="8"/>
      <c r="X29" s="8"/>
      <c r="Y29" s="8">
        <f>SUM(O29:X29)</f>
        <v>0</v>
      </c>
      <c r="Z29" s="8">
        <f t="shared" si="8"/>
        <v>0</v>
      </c>
      <c r="AA29" s="9">
        <f t="shared" si="9"/>
        <v>0</v>
      </c>
      <c r="AB29" s="24"/>
    </row>
    <row r="30" spans="1:28" ht="12.75">
      <c r="A30" s="10">
        <v>13</v>
      </c>
      <c r="B30" s="140"/>
      <c r="C30" s="140"/>
      <c r="D30" s="141"/>
      <c r="E30" s="142"/>
      <c r="F30" s="147"/>
      <c r="G30" s="7"/>
      <c r="H30" s="8">
        <f t="shared" si="0"/>
        <v>0</v>
      </c>
      <c r="I30" s="8"/>
      <c r="J30" s="8">
        <f t="shared" si="1"/>
        <v>0</v>
      </c>
      <c r="K30" s="8"/>
      <c r="L30" s="8"/>
      <c r="M30" s="8"/>
      <c r="N30" s="33">
        <f t="shared" si="2"/>
        <v>0</v>
      </c>
      <c r="O30" s="8">
        <f t="shared" si="3"/>
        <v>0</v>
      </c>
      <c r="P30" s="8"/>
      <c r="Q30" s="8">
        <f t="shared" si="10"/>
        <v>0</v>
      </c>
      <c r="R30" s="8">
        <f t="shared" si="4"/>
        <v>0</v>
      </c>
      <c r="S30" s="8">
        <f t="shared" si="5"/>
        <v>0</v>
      </c>
      <c r="T30" s="8">
        <f t="shared" si="6"/>
        <v>0</v>
      </c>
      <c r="U30" s="8"/>
      <c r="V30" s="8"/>
      <c r="W30" s="8"/>
      <c r="X30" s="8"/>
      <c r="Y30" s="8">
        <f t="shared" si="7"/>
        <v>0</v>
      </c>
      <c r="Z30" s="8">
        <f t="shared" si="8"/>
        <v>0</v>
      </c>
      <c r="AA30" s="9">
        <f t="shared" si="9"/>
        <v>0</v>
      </c>
      <c r="AB30" s="24"/>
    </row>
    <row r="31" spans="1:28" ht="12.75">
      <c r="A31" s="10">
        <v>14</v>
      </c>
      <c r="B31" s="140"/>
      <c r="C31" s="140"/>
      <c r="D31" s="141"/>
      <c r="E31" s="142"/>
      <c r="F31" s="147"/>
      <c r="G31" s="7"/>
      <c r="H31" s="8">
        <f t="shared" si="0"/>
        <v>0</v>
      </c>
      <c r="I31" s="8"/>
      <c r="J31" s="8">
        <f t="shared" si="1"/>
        <v>0</v>
      </c>
      <c r="K31" s="8"/>
      <c r="L31" s="8"/>
      <c r="M31" s="8"/>
      <c r="N31" s="33">
        <f t="shared" si="2"/>
        <v>0</v>
      </c>
      <c r="O31" s="8">
        <f t="shared" si="3"/>
        <v>0</v>
      </c>
      <c r="P31" s="8"/>
      <c r="Q31" s="8">
        <f t="shared" si="10"/>
        <v>0</v>
      </c>
      <c r="R31" s="8">
        <f t="shared" si="4"/>
        <v>0</v>
      </c>
      <c r="S31" s="8">
        <f t="shared" si="5"/>
        <v>0</v>
      </c>
      <c r="T31" s="8">
        <f t="shared" si="6"/>
        <v>0</v>
      </c>
      <c r="U31" s="8"/>
      <c r="V31" s="8"/>
      <c r="W31" s="8"/>
      <c r="X31" s="8"/>
      <c r="Y31" s="8">
        <f t="shared" si="7"/>
        <v>0</v>
      </c>
      <c r="Z31" s="8">
        <f t="shared" si="8"/>
        <v>0</v>
      </c>
      <c r="AA31" s="9">
        <f t="shared" si="9"/>
        <v>0</v>
      </c>
      <c r="AB31" s="24"/>
    </row>
    <row r="32" spans="1:28" ht="12.75">
      <c r="A32" s="10">
        <v>15</v>
      </c>
      <c r="B32" s="143"/>
      <c r="C32" s="143"/>
      <c r="D32" s="144"/>
      <c r="E32" s="142"/>
      <c r="F32" s="147"/>
      <c r="G32" s="7"/>
      <c r="H32" s="8">
        <f t="shared" si="0"/>
        <v>0</v>
      </c>
      <c r="I32" s="8"/>
      <c r="J32" s="8">
        <f t="shared" si="1"/>
        <v>0</v>
      </c>
      <c r="K32" s="8"/>
      <c r="L32" s="8"/>
      <c r="M32" s="8"/>
      <c r="N32" s="33">
        <f t="shared" si="2"/>
        <v>0</v>
      </c>
      <c r="O32" s="8">
        <f t="shared" si="3"/>
        <v>0</v>
      </c>
      <c r="P32" s="8"/>
      <c r="Q32" s="8">
        <f t="shared" si="10"/>
        <v>0</v>
      </c>
      <c r="R32" s="8">
        <f t="shared" si="4"/>
        <v>0</v>
      </c>
      <c r="S32" s="8">
        <f t="shared" si="5"/>
        <v>0</v>
      </c>
      <c r="T32" s="8">
        <f t="shared" si="6"/>
        <v>0</v>
      </c>
      <c r="U32" s="8"/>
      <c r="V32" s="8"/>
      <c r="W32" s="8"/>
      <c r="X32" s="8"/>
      <c r="Y32" s="8">
        <f t="shared" si="7"/>
        <v>0</v>
      </c>
      <c r="Z32" s="8">
        <f t="shared" si="8"/>
        <v>0</v>
      </c>
      <c r="AA32" s="9">
        <f t="shared" si="9"/>
        <v>0</v>
      </c>
      <c r="AB32" s="24"/>
    </row>
    <row r="33" spans="1:28" ht="12.75">
      <c r="A33" s="10">
        <v>16</v>
      </c>
      <c r="B33" s="143"/>
      <c r="C33" s="143"/>
      <c r="D33" s="144"/>
      <c r="E33" s="142"/>
      <c r="F33" s="147"/>
      <c r="G33" s="7"/>
      <c r="H33" s="8">
        <f t="shared" si="0"/>
        <v>0</v>
      </c>
      <c r="I33" s="8"/>
      <c r="J33" s="8">
        <f t="shared" si="1"/>
        <v>0</v>
      </c>
      <c r="K33" s="8"/>
      <c r="L33" s="8"/>
      <c r="M33" s="8"/>
      <c r="N33" s="33">
        <f t="shared" si="2"/>
        <v>0</v>
      </c>
      <c r="O33" s="8">
        <f t="shared" si="3"/>
        <v>0</v>
      </c>
      <c r="P33" s="8"/>
      <c r="Q33" s="8">
        <f t="shared" si="10"/>
        <v>0</v>
      </c>
      <c r="R33" s="8">
        <f t="shared" si="4"/>
        <v>0</v>
      </c>
      <c r="S33" s="8">
        <f t="shared" si="5"/>
        <v>0</v>
      </c>
      <c r="T33" s="8">
        <f t="shared" si="6"/>
        <v>0</v>
      </c>
      <c r="U33" s="8"/>
      <c r="V33" s="8"/>
      <c r="W33" s="8"/>
      <c r="X33" s="8"/>
      <c r="Y33" s="8">
        <f t="shared" si="7"/>
        <v>0</v>
      </c>
      <c r="Z33" s="8">
        <f t="shared" si="8"/>
        <v>0</v>
      </c>
      <c r="AA33" s="9">
        <f t="shared" si="9"/>
        <v>0</v>
      </c>
      <c r="AB33" s="24"/>
    </row>
    <row r="34" spans="1:28" ht="12.75">
      <c r="A34" s="10">
        <v>17</v>
      </c>
      <c r="B34" s="145"/>
      <c r="C34" s="145"/>
      <c r="D34" s="146"/>
      <c r="E34" s="142"/>
      <c r="F34" s="147"/>
      <c r="G34" s="7"/>
      <c r="H34" s="8">
        <f t="shared" si="0"/>
        <v>0</v>
      </c>
      <c r="I34" s="8"/>
      <c r="J34" s="8">
        <f t="shared" si="1"/>
        <v>0</v>
      </c>
      <c r="K34" s="8"/>
      <c r="L34" s="8"/>
      <c r="M34" s="8"/>
      <c r="N34" s="33">
        <f t="shared" si="2"/>
        <v>0</v>
      </c>
      <c r="O34" s="8">
        <f t="shared" si="3"/>
        <v>0</v>
      </c>
      <c r="P34" s="8"/>
      <c r="Q34" s="8">
        <f t="shared" si="10"/>
        <v>0</v>
      </c>
      <c r="R34" s="8">
        <f t="shared" si="4"/>
        <v>0</v>
      </c>
      <c r="S34" s="8">
        <f t="shared" si="5"/>
        <v>0</v>
      </c>
      <c r="T34" s="8">
        <f t="shared" si="6"/>
        <v>0</v>
      </c>
      <c r="U34" s="8"/>
      <c r="V34" s="8"/>
      <c r="W34" s="8"/>
      <c r="X34" s="8"/>
      <c r="Y34" s="8">
        <f t="shared" si="7"/>
        <v>0</v>
      </c>
      <c r="Z34" s="8">
        <f t="shared" si="8"/>
        <v>0</v>
      </c>
      <c r="AA34" s="9">
        <f t="shared" si="9"/>
        <v>0</v>
      </c>
      <c r="AB34" s="24"/>
    </row>
    <row r="35" spans="5:28" ht="15">
      <c r="E35" s="26" t="s">
        <v>22</v>
      </c>
      <c r="F35" s="26"/>
      <c r="G35" s="14"/>
      <c r="H35" s="38">
        <f aca="true" t="shared" si="11" ref="H35:AA35">SUM(H18:H34)</f>
        <v>43.50000000000001</v>
      </c>
      <c r="I35" s="38">
        <f>SUM(I18:I34)</f>
        <v>0</v>
      </c>
      <c r="J35" s="38">
        <f t="shared" si="11"/>
        <v>73.94</v>
      </c>
      <c r="K35" s="38">
        <f>SUM(K18:K34)</f>
        <v>0</v>
      </c>
      <c r="L35" s="38">
        <f>SUM(L18:L34)</f>
        <v>0</v>
      </c>
      <c r="M35" s="38">
        <f>SUM(M18:M34)</f>
        <v>0</v>
      </c>
      <c r="N35" s="39">
        <f t="shared" si="11"/>
        <v>1567.44</v>
      </c>
      <c r="O35" s="38">
        <f t="shared" si="11"/>
        <v>43.50000000000001</v>
      </c>
      <c r="P35" s="38">
        <f t="shared" si="11"/>
        <v>0</v>
      </c>
      <c r="Q35" s="38">
        <f t="shared" si="11"/>
        <v>36.980000000000004</v>
      </c>
      <c r="R35" s="38">
        <f t="shared" si="11"/>
        <v>29</v>
      </c>
      <c r="S35" s="38">
        <f aca="true" t="shared" si="12" ref="S35:X35">SUM(S18:S34)</f>
        <v>14.5</v>
      </c>
      <c r="T35" s="38">
        <f t="shared" si="12"/>
        <v>29</v>
      </c>
      <c r="U35" s="38">
        <f t="shared" si="12"/>
        <v>0</v>
      </c>
      <c r="V35" s="38">
        <f t="shared" si="12"/>
        <v>0</v>
      </c>
      <c r="W35" s="38">
        <f t="shared" si="12"/>
        <v>0</v>
      </c>
      <c r="X35" s="38">
        <f t="shared" si="12"/>
        <v>0</v>
      </c>
      <c r="Y35" s="38">
        <f t="shared" si="11"/>
        <v>152.98000000000002</v>
      </c>
      <c r="Z35" s="38">
        <f t="shared" si="11"/>
        <v>255.51999999999998</v>
      </c>
      <c r="AA35" s="39">
        <f t="shared" si="11"/>
        <v>1041.5</v>
      </c>
      <c r="AB35" s="40" t="s">
        <v>11</v>
      </c>
    </row>
    <row r="36" spans="5:27" ht="12.75"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</row>
    <row r="37" spans="4:17" ht="12.75">
      <c r="D37" s="17" t="s">
        <v>12</v>
      </c>
      <c r="Q37" s="18"/>
    </row>
    <row r="38" spans="1:28" ht="12.75">
      <c r="A38" s="19"/>
      <c r="B38" s="19"/>
      <c r="C38" s="19"/>
      <c r="Q38" s="20"/>
      <c r="AB38" s="21"/>
    </row>
    <row r="39" spans="1:26" ht="12.75">
      <c r="A39" s="25" t="s">
        <v>15</v>
      </c>
      <c r="B39" s="25"/>
      <c r="C39" s="25"/>
      <c r="G39" t="s">
        <v>21</v>
      </c>
      <c r="Q39" s="20"/>
      <c r="Z39" s="2" t="s">
        <v>229</v>
      </c>
    </row>
    <row r="40" spans="1:26" ht="12.75">
      <c r="A40" s="25" t="s">
        <v>16</v>
      </c>
      <c r="B40" s="25"/>
      <c r="C40" s="25"/>
      <c r="H40" s="3" t="s">
        <v>14</v>
      </c>
      <c r="Q40" s="20"/>
      <c r="Z40" s="3" t="s">
        <v>230</v>
      </c>
    </row>
    <row r="41" spans="1:3" ht="12.75">
      <c r="A41" s="25" t="s">
        <v>20</v>
      </c>
      <c r="B41" s="25"/>
      <c r="C41" s="25"/>
    </row>
    <row r="42" spans="1:24" ht="12.75">
      <c r="A42" s="25" t="s">
        <v>17</v>
      </c>
      <c r="B42" s="25"/>
      <c r="C42" s="25"/>
      <c r="R42" s="2"/>
      <c r="S42" s="2"/>
      <c r="T42" s="2"/>
      <c r="U42" s="2"/>
      <c r="V42" s="2"/>
      <c r="W42" s="2"/>
      <c r="X42" s="2"/>
    </row>
    <row r="43" spans="1:3" ht="12.75">
      <c r="A43" s="25"/>
      <c r="B43" s="25"/>
      <c r="C43" s="25"/>
    </row>
    <row r="44" spans="1:26" ht="12.75">
      <c r="A44" s="25"/>
      <c r="B44" s="25"/>
      <c r="C44" s="25"/>
      <c r="R44" s="3"/>
      <c r="S44" s="3"/>
      <c r="T44" s="3"/>
      <c r="U44" s="3"/>
      <c r="V44" s="3"/>
      <c r="W44" s="3"/>
      <c r="X44" s="3"/>
      <c r="Z44" s="16" t="s">
        <v>231</v>
      </c>
    </row>
    <row r="45" spans="1:27" ht="12.75">
      <c r="A45" s="25"/>
      <c r="B45" s="25"/>
      <c r="C45" s="25"/>
      <c r="H45" s="2"/>
      <c r="I45" s="2"/>
      <c r="J45" s="2"/>
      <c r="K45" s="2"/>
      <c r="L45" s="2"/>
      <c r="M45" s="2"/>
      <c r="N45" s="2"/>
      <c r="AA45" s="3"/>
    </row>
    <row r="46" spans="8:24" ht="12.75">
      <c r="H46" s="3"/>
      <c r="I46" s="3"/>
      <c r="J46" s="3"/>
      <c r="K46" s="3"/>
      <c r="L46" s="3"/>
      <c r="M46" s="3"/>
      <c r="N46" s="3"/>
      <c r="R46" s="16"/>
      <c r="S46" s="16"/>
      <c r="T46" s="16"/>
      <c r="U46" s="16"/>
      <c r="V46" s="16"/>
      <c r="W46" s="16"/>
      <c r="X46" s="16"/>
    </row>
    <row r="47" spans="18:24" ht="12.75">
      <c r="R47" s="16"/>
      <c r="S47" s="16"/>
      <c r="T47" s="16"/>
      <c r="U47" s="16"/>
      <c r="V47" s="16"/>
      <c r="W47" s="16"/>
      <c r="X47" s="16"/>
    </row>
    <row r="48" spans="2:24" ht="15.75">
      <c r="B48" s="192" t="s">
        <v>203</v>
      </c>
      <c r="R48" s="16"/>
      <c r="S48" s="16"/>
      <c r="T48" s="16"/>
      <c r="U48" s="16"/>
      <c r="V48" s="16"/>
      <c r="W48" s="16"/>
      <c r="X48" s="16"/>
    </row>
    <row r="49" spans="2:24" ht="12.75">
      <c r="B49" s="193"/>
      <c r="R49" s="3"/>
      <c r="S49" s="3"/>
      <c r="T49" s="3"/>
      <c r="U49" s="3"/>
      <c r="V49" s="3"/>
      <c r="W49" s="3"/>
      <c r="X49" s="3"/>
    </row>
    <row r="50" spans="1:3" ht="15.75">
      <c r="A50" s="22"/>
      <c r="B50" s="192" t="s">
        <v>204</v>
      </c>
      <c r="C50" s="22"/>
    </row>
    <row r="51" spans="1:14" ht="12.75">
      <c r="A51" s="22"/>
      <c r="B51" s="22"/>
      <c r="C51" s="22"/>
      <c r="G51" s="3"/>
      <c r="H51" s="3"/>
      <c r="I51" s="3"/>
      <c r="J51" s="3"/>
      <c r="K51" s="3"/>
      <c r="L51" s="3"/>
      <c r="M51" s="3"/>
      <c r="N51" s="3"/>
    </row>
    <row r="52" spans="1:3" ht="15">
      <c r="A52" s="22"/>
      <c r="B52" s="226" t="s">
        <v>212</v>
      </c>
      <c r="C52" s="22"/>
    </row>
  </sheetData>
  <sheetProtection/>
  <mergeCells count="29">
    <mergeCell ref="AB15:AB17"/>
    <mergeCell ref="O16:O17"/>
    <mergeCell ref="Q16:Q17"/>
    <mergeCell ref="R16:R17"/>
    <mergeCell ref="Y15:Y17"/>
    <mergeCell ref="Z15:Z17"/>
    <mergeCell ref="AA15:AA17"/>
    <mergeCell ref="X16:X17"/>
    <mergeCell ref="P16:P17"/>
    <mergeCell ref="O15:X15"/>
    <mergeCell ref="B15:B17"/>
    <mergeCell ref="D15:D17"/>
    <mergeCell ref="H15:H17"/>
    <mergeCell ref="J15:J17"/>
    <mergeCell ref="N15:N17"/>
    <mergeCell ref="I15:I17"/>
    <mergeCell ref="K15:K17"/>
    <mergeCell ref="L15:L17"/>
    <mergeCell ref="M15:M17"/>
    <mergeCell ref="S16:S17"/>
    <mergeCell ref="T16:T17"/>
    <mergeCell ref="U16:U17"/>
    <mergeCell ref="V16:V17"/>
    <mergeCell ref="W16:W17"/>
    <mergeCell ref="A15:A17"/>
    <mergeCell ref="C15:C17"/>
    <mergeCell ref="E15:E17"/>
    <mergeCell ref="G15:G17"/>
    <mergeCell ref="F15:F17"/>
  </mergeCells>
  <printOptions/>
  <pageMargins left="0.23" right="0.21" top="0.41" bottom="0.39" header="0.32" footer="0.39"/>
  <pageSetup horizontalDpi="600" verticalDpi="600" orientation="landscape" paperSize="9" scale="60" r:id="rId3"/>
  <legacyDrawing r:id="rId2"/>
  <oleObjects>
    <oleObject progId="Word.Document.8" shapeId="121821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4:AC57"/>
  <sheetViews>
    <sheetView zoomScale="89" zoomScaleNormal="89" zoomScalePageLayoutView="0" workbookViewId="0" topLeftCell="A1">
      <selection activeCell="Z43" sqref="Z43"/>
    </sheetView>
  </sheetViews>
  <sheetFormatPr defaultColWidth="9.00390625" defaultRowHeight="12.75"/>
  <cols>
    <col min="1" max="1" width="3.875" style="0" customWidth="1"/>
    <col min="2" max="4" width="15.75390625" style="0" customWidth="1"/>
    <col min="5" max="5" width="9.75390625" style="0" customWidth="1"/>
    <col min="6" max="6" width="6.25390625" style="0" customWidth="1"/>
    <col min="7" max="7" width="7.25390625" style="0" customWidth="1"/>
    <col min="8" max="8" width="8.875" style="0" customWidth="1"/>
    <col min="9" max="9" width="9.00390625" style="0" customWidth="1"/>
    <col min="10" max="10" width="6.25390625" style="0" customWidth="1"/>
    <col min="11" max="11" width="8.875" style="0" customWidth="1"/>
    <col min="12" max="12" width="5.625" style="0" customWidth="1"/>
    <col min="13" max="13" width="5.75390625" style="0" customWidth="1"/>
    <col min="14" max="14" width="5.25390625" style="0" customWidth="1"/>
    <col min="15" max="15" width="10.125" style="0" customWidth="1"/>
    <col min="16" max="16" width="7.625" style="0" customWidth="1"/>
    <col min="17" max="17" width="5.25390625" style="0" customWidth="1"/>
    <col min="18" max="18" width="7.875" style="0" customWidth="1"/>
    <col min="19" max="19" width="7.625" style="0" customWidth="1"/>
    <col min="20" max="20" width="9.375" style="0" customWidth="1"/>
    <col min="21" max="21" width="9.00390625" style="0" customWidth="1"/>
    <col min="22" max="22" width="6.375" style="0" customWidth="1"/>
    <col min="23" max="23" width="7.00390625" style="0" customWidth="1"/>
    <col min="24" max="24" width="6.75390625" style="0" customWidth="1"/>
    <col min="25" max="25" width="6.375" style="0" customWidth="1"/>
    <col min="26" max="27" width="9.75390625" style="0" customWidth="1"/>
    <col min="28" max="28" width="10.625" style="0" customWidth="1"/>
    <col min="29" max="29" width="11.125" style="0" customWidth="1"/>
    <col min="31" max="31" width="16.125" style="0" customWidth="1"/>
  </cols>
  <sheetData>
    <row r="3" ht="16.5" customHeight="1"/>
    <row r="4" spans="3:28" ht="12.75">
      <c r="C4" s="3" t="s">
        <v>0</v>
      </c>
      <c r="Z4" s="34" t="s">
        <v>29</v>
      </c>
      <c r="AB4" s="16">
        <v>2015</v>
      </c>
    </row>
    <row r="5" spans="3:27" ht="12.75">
      <c r="C5" s="3" t="s">
        <v>228</v>
      </c>
      <c r="AA5" s="2"/>
    </row>
    <row r="6" ht="14.25">
      <c r="C6" s="227" t="s">
        <v>1</v>
      </c>
    </row>
    <row r="7" ht="12.75">
      <c r="C7" s="3" t="s">
        <v>2</v>
      </c>
    </row>
    <row r="8" ht="12.75">
      <c r="C8" s="3" t="s">
        <v>3</v>
      </c>
    </row>
    <row r="9" ht="12.75">
      <c r="C9" s="3" t="s">
        <v>18</v>
      </c>
    </row>
    <row r="11" spans="16:17" ht="15" customHeight="1">
      <c r="P11" s="23" t="s">
        <v>30</v>
      </c>
      <c r="Q11" s="23"/>
    </row>
    <row r="12" spans="16:18" ht="15">
      <c r="P12" s="199" t="s">
        <v>120</v>
      </c>
      <c r="Q12" s="110"/>
      <c r="R12" s="4"/>
    </row>
    <row r="13" ht="14.25">
      <c r="R13" s="200" t="s">
        <v>19</v>
      </c>
    </row>
    <row r="14" ht="10.5" customHeight="1" thickBot="1"/>
    <row r="15" spans="1:29" ht="12.75" customHeight="1" thickBot="1">
      <c r="A15" s="236" t="s">
        <v>4</v>
      </c>
      <c r="B15" s="236" t="s">
        <v>133</v>
      </c>
      <c r="C15" s="236" t="s">
        <v>134</v>
      </c>
      <c r="D15" s="236" t="s">
        <v>135</v>
      </c>
      <c r="E15" s="236" t="s">
        <v>6</v>
      </c>
      <c r="F15" s="239" t="s">
        <v>32</v>
      </c>
      <c r="G15" s="239" t="s">
        <v>24</v>
      </c>
      <c r="H15" s="256" t="s">
        <v>205</v>
      </c>
      <c r="I15" s="242" t="s">
        <v>33</v>
      </c>
      <c r="J15" s="247" t="s">
        <v>194</v>
      </c>
      <c r="K15" s="243" t="s">
        <v>28</v>
      </c>
      <c r="L15" s="247" t="s">
        <v>196</v>
      </c>
      <c r="M15" s="247" t="s">
        <v>197</v>
      </c>
      <c r="N15" s="247" t="s">
        <v>198</v>
      </c>
      <c r="O15" s="261" t="s">
        <v>25</v>
      </c>
      <c r="P15" s="253" t="s">
        <v>8</v>
      </c>
      <c r="Q15" s="254"/>
      <c r="R15" s="254"/>
      <c r="S15" s="254"/>
      <c r="T15" s="254"/>
      <c r="U15" s="254"/>
      <c r="V15" s="254"/>
      <c r="W15" s="254"/>
      <c r="X15" s="254"/>
      <c r="Y15" s="255"/>
      <c r="Z15" s="262" t="s">
        <v>116</v>
      </c>
      <c r="AA15" s="239" t="s">
        <v>187</v>
      </c>
      <c r="AB15" s="250" t="s">
        <v>9</v>
      </c>
      <c r="AC15" s="248" t="s">
        <v>10</v>
      </c>
    </row>
    <row r="16" spans="1:29" ht="38.25" customHeight="1">
      <c r="A16" s="237"/>
      <c r="B16" s="237"/>
      <c r="C16" s="237"/>
      <c r="D16" s="237"/>
      <c r="E16" s="237"/>
      <c r="F16" s="240"/>
      <c r="G16" s="240"/>
      <c r="H16" s="257"/>
      <c r="I16" s="240"/>
      <c r="J16" s="234"/>
      <c r="K16" s="259"/>
      <c r="L16" s="234"/>
      <c r="M16" s="234"/>
      <c r="N16" s="234"/>
      <c r="O16" s="251"/>
      <c r="P16" s="232" t="s">
        <v>36</v>
      </c>
      <c r="Q16" s="234" t="s">
        <v>195</v>
      </c>
      <c r="R16" s="230" t="s">
        <v>31</v>
      </c>
      <c r="S16" s="232" t="s">
        <v>34</v>
      </c>
      <c r="T16" s="232" t="s">
        <v>27</v>
      </c>
      <c r="U16" s="232" t="s">
        <v>26</v>
      </c>
      <c r="V16" s="234" t="s">
        <v>199</v>
      </c>
      <c r="W16" s="234" t="s">
        <v>200</v>
      </c>
      <c r="X16" s="234" t="s">
        <v>201</v>
      </c>
      <c r="Y16" s="234" t="s">
        <v>202</v>
      </c>
      <c r="Z16" s="263"/>
      <c r="AA16" s="240"/>
      <c r="AB16" s="251"/>
      <c r="AC16" s="248"/>
    </row>
    <row r="17" spans="1:29" ht="63" customHeight="1">
      <c r="A17" s="238"/>
      <c r="B17" s="238"/>
      <c r="C17" s="238"/>
      <c r="D17" s="238"/>
      <c r="E17" s="238"/>
      <c r="F17" s="241"/>
      <c r="G17" s="241"/>
      <c r="H17" s="258"/>
      <c r="I17" s="241"/>
      <c r="J17" s="235"/>
      <c r="K17" s="260"/>
      <c r="L17" s="235"/>
      <c r="M17" s="235"/>
      <c r="N17" s="235"/>
      <c r="O17" s="252"/>
      <c r="P17" s="231"/>
      <c r="Q17" s="235"/>
      <c r="R17" s="231"/>
      <c r="S17" s="260"/>
      <c r="T17" s="233"/>
      <c r="U17" s="233"/>
      <c r="V17" s="235"/>
      <c r="W17" s="235"/>
      <c r="X17" s="235"/>
      <c r="Y17" s="235"/>
      <c r="Z17" s="264"/>
      <c r="AA17" s="241"/>
      <c r="AB17" s="252"/>
      <c r="AC17" s="248"/>
    </row>
    <row r="18" spans="1:29" ht="12.75">
      <c r="A18" s="5">
        <v>1</v>
      </c>
      <c r="B18" s="133"/>
      <c r="C18" s="133"/>
      <c r="D18" s="134"/>
      <c r="E18" s="135"/>
      <c r="F18" s="6">
        <v>4</v>
      </c>
      <c r="G18" s="7">
        <v>14</v>
      </c>
      <c r="H18" s="8">
        <f>SUM(F18*G18)</f>
        <v>56</v>
      </c>
      <c r="I18" s="8">
        <f>ROUND((H18*3%),2)</f>
        <v>1.68</v>
      </c>
      <c r="J18" s="8"/>
      <c r="K18" s="8">
        <f>ROUND((H18*5.1%),2)</f>
        <v>2.86</v>
      </c>
      <c r="L18" s="8"/>
      <c r="M18" s="8"/>
      <c r="N18" s="8"/>
      <c r="O18" s="33">
        <f>SUM(H18:N18)</f>
        <v>60.54</v>
      </c>
      <c r="P18" s="8">
        <f>ROUND(H18*3%,2)</f>
        <v>1.68</v>
      </c>
      <c r="Q18" s="8"/>
      <c r="R18" s="8">
        <f>ROUND(H18*2.55%,2)</f>
        <v>1.43</v>
      </c>
      <c r="S18" s="8">
        <f>ROUND(H18*2%,2)</f>
        <v>1.12</v>
      </c>
      <c r="T18" s="8">
        <f>ROUND(H18*1%,2)</f>
        <v>0.56</v>
      </c>
      <c r="U18" s="8">
        <f>ROUND(H18*2%,2)</f>
        <v>1.12</v>
      </c>
      <c r="V18" s="8"/>
      <c r="W18" s="8"/>
      <c r="X18" s="8"/>
      <c r="Y18" s="8"/>
      <c r="Z18" s="8">
        <f>SUM(P18:Y18)</f>
        <v>5.910000000000001</v>
      </c>
      <c r="AA18" s="8">
        <f>ROUND((((H18-Z18)*20%)*0.985),2)</f>
        <v>9.87</v>
      </c>
      <c r="AB18" s="9">
        <f>SUM(H18-Z18-AA18)</f>
        <v>40.22</v>
      </c>
      <c r="AC18" s="24"/>
    </row>
    <row r="19" spans="1:29" ht="12.75">
      <c r="A19" s="10">
        <v>2</v>
      </c>
      <c r="B19" s="137"/>
      <c r="C19" s="137"/>
      <c r="D19" s="138"/>
      <c r="E19" s="136"/>
      <c r="F19" s="11">
        <v>5</v>
      </c>
      <c r="G19" s="7">
        <v>14</v>
      </c>
      <c r="H19" s="12">
        <f aca="true" t="shared" si="0" ref="H19:H24">SUM(F19*G19)</f>
        <v>70</v>
      </c>
      <c r="I19" s="8">
        <f aca="true" t="shared" si="1" ref="I19:I37">ROUND((H19*3%),2)</f>
        <v>2.1</v>
      </c>
      <c r="J19" s="8"/>
      <c r="K19" s="8">
        <f>ROUND((H19*5.1%),2)</f>
        <v>3.57</v>
      </c>
      <c r="L19" s="8"/>
      <c r="M19" s="8"/>
      <c r="N19" s="8"/>
      <c r="O19" s="33">
        <f aca="true" t="shared" si="2" ref="O19:O37">SUM(H19:N19)</f>
        <v>75.66999999999999</v>
      </c>
      <c r="P19" s="8">
        <f aca="true" t="shared" si="3" ref="P19:P37">ROUND(H19*3%,2)</f>
        <v>2.1</v>
      </c>
      <c r="Q19" s="8"/>
      <c r="R19" s="8">
        <f aca="true" t="shared" si="4" ref="R19:R37">ROUND(H19*2.55%,2)</f>
        <v>1.79</v>
      </c>
      <c r="S19" s="8">
        <f aca="true" t="shared" si="5" ref="S19:S37">ROUND(H19*2%,2)</f>
        <v>1.4</v>
      </c>
      <c r="T19" s="8">
        <f aca="true" t="shared" si="6" ref="T19:T37">ROUND(H19*1%,2)</f>
        <v>0.7</v>
      </c>
      <c r="U19" s="8">
        <f aca="true" t="shared" si="7" ref="U19:U37">ROUND(H19*2%,2)</f>
        <v>1.4</v>
      </c>
      <c r="V19" s="8"/>
      <c r="W19" s="8"/>
      <c r="X19" s="8"/>
      <c r="Y19" s="8"/>
      <c r="Z19" s="8">
        <f aca="true" t="shared" si="8" ref="Z19:Z37">SUM(P19:Y19)</f>
        <v>7.390000000000001</v>
      </c>
      <c r="AA19" s="8">
        <f aca="true" t="shared" si="9" ref="AA19:AA37">ROUND((((H19-Z19)*20%)*0.985),2)</f>
        <v>12.33</v>
      </c>
      <c r="AB19" s="9">
        <f>SUM(H19-Z19-AA19)</f>
        <v>50.28</v>
      </c>
      <c r="AC19" s="24"/>
    </row>
    <row r="20" spans="1:29" ht="12.75">
      <c r="A20" s="10">
        <v>3</v>
      </c>
      <c r="B20" s="137"/>
      <c r="C20" s="137"/>
      <c r="D20" s="139"/>
      <c r="E20" s="136"/>
      <c r="F20" s="11">
        <v>6</v>
      </c>
      <c r="G20" s="7">
        <v>14</v>
      </c>
      <c r="H20" s="12">
        <f t="shared" si="0"/>
        <v>84</v>
      </c>
      <c r="I20" s="8">
        <f t="shared" si="1"/>
        <v>2.52</v>
      </c>
      <c r="J20" s="8"/>
      <c r="K20" s="8">
        <f aca="true" t="shared" si="10" ref="K20:K37">ROUND((H20*5.1%),2)</f>
        <v>4.28</v>
      </c>
      <c r="L20" s="8"/>
      <c r="M20" s="8"/>
      <c r="N20" s="8"/>
      <c r="O20" s="33">
        <f t="shared" si="2"/>
        <v>90.8</v>
      </c>
      <c r="P20" s="8">
        <f t="shared" si="3"/>
        <v>2.52</v>
      </c>
      <c r="Q20" s="8"/>
      <c r="R20" s="8">
        <f t="shared" si="4"/>
        <v>2.14</v>
      </c>
      <c r="S20" s="8">
        <f t="shared" si="5"/>
        <v>1.68</v>
      </c>
      <c r="T20" s="8">
        <f t="shared" si="6"/>
        <v>0.84</v>
      </c>
      <c r="U20" s="8">
        <f t="shared" si="7"/>
        <v>1.68</v>
      </c>
      <c r="V20" s="8"/>
      <c r="W20" s="8"/>
      <c r="X20" s="8"/>
      <c r="Y20" s="8"/>
      <c r="Z20" s="8">
        <f t="shared" si="8"/>
        <v>8.86</v>
      </c>
      <c r="AA20" s="8">
        <f t="shared" si="9"/>
        <v>14.8</v>
      </c>
      <c r="AB20" s="9">
        <f aca="true" t="shared" si="11" ref="AB20:AB37">SUM(H20-Z20-AA20)</f>
        <v>60.34</v>
      </c>
      <c r="AC20" s="24"/>
    </row>
    <row r="21" spans="1:29" ht="12.75">
      <c r="A21" s="10">
        <v>4</v>
      </c>
      <c r="B21" s="137"/>
      <c r="C21" s="137"/>
      <c r="D21" s="139"/>
      <c r="E21" s="136"/>
      <c r="F21" s="11">
        <v>7</v>
      </c>
      <c r="G21" s="7">
        <v>14</v>
      </c>
      <c r="H21" s="12">
        <f t="shared" si="0"/>
        <v>98</v>
      </c>
      <c r="I21" s="8">
        <f t="shared" si="1"/>
        <v>2.94</v>
      </c>
      <c r="J21" s="8"/>
      <c r="K21" s="8">
        <f t="shared" si="10"/>
        <v>5</v>
      </c>
      <c r="L21" s="8"/>
      <c r="M21" s="8"/>
      <c r="N21" s="8"/>
      <c r="O21" s="33">
        <f t="shared" si="2"/>
        <v>105.94</v>
      </c>
      <c r="P21" s="8">
        <f t="shared" si="3"/>
        <v>2.94</v>
      </c>
      <c r="Q21" s="8"/>
      <c r="R21" s="8">
        <f t="shared" si="4"/>
        <v>2.5</v>
      </c>
      <c r="S21" s="8">
        <f t="shared" si="5"/>
        <v>1.96</v>
      </c>
      <c r="T21" s="8">
        <f t="shared" si="6"/>
        <v>0.98</v>
      </c>
      <c r="U21" s="8">
        <f t="shared" si="7"/>
        <v>1.96</v>
      </c>
      <c r="V21" s="8"/>
      <c r="W21" s="8"/>
      <c r="X21" s="8"/>
      <c r="Y21" s="8"/>
      <c r="Z21" s="8">
        <f t="shared" si="8"/>
        <v>10.34</v>
      </c>
      <c r="AA21" s="8">
        <f t="shared" si="9"/>
        <v>17.27</v>
      </c>
      <c r="AB21" s="9">
        <f t="shared" si="11"/>
        <v>70.39</v>
      </c>
      <c r="AC21" s="24"/>
    </row>
    <row r="22" spans="1:29" ht="12.75">
      <c r="A22" s="10">
        <v>5</v>
      </c>
      <c r="B22" s="137"/>
      <c r="C22" s="137"/>
      <c r="D22" s="139"/>
      <c r="E22" s="136"/>
      <c r="F22" s="11">
        <v>8</v>
      </c>
      <c r="G22" s="7">
        <v>14</v>
      </c>
      <c r="H22" s="12">
        <f t="shared" si="0"/>
        <v>112</v>
      </c>
      <c r="I22" s="8">
        <f t="shared" si="1"/>
        <v>3.36</v>
      </c>
      <c r="J22" s="8"/>
      <c r="K22" s="8">
        <f t="shared" si="10"/>
        <v>5.71</v>
      </c>
      <c r="L22" s="8"/>
      <c r="M22" s="8"/>
      <c r="N22" s="8"/>
      <c r="O22" s="33">
        <f t="shared" si="2"/>
        <v>121.07</v>
      </c>
      <c r="P22" s="8">
        <f t="shared" si="3"/>
        <v>3.36</v>
      </c>
      <c r="Q22" s="8"/>
      <c r="R22" s="8">
        <f t="shared" si="4"/>
        <v>2.86</v>
      </c>
      <c r="S22" s="8">
        <f t="shared" si="5"/>
        <v>2.24</v>
      </c>
      <c r="T22" s="8">
        <f t="shared" si="6"/>
        <v>1.12</v>
      </c>
      <c r="U22" s="8">
        <f t="shared" si="7"/>
        <v>2.24</v>
      </c>
      <c r="V22" s="8"/>
      <c r="W22" s="8"/>
      <c r="X22" s="8"/>
      <c r="Y22" s="8"/>
      <c r="Z22" s="8">
        <f t="shared" si="8"/>
        <v>11.820000000000002</v>
      </c>
      <c r="AA22" s="8">
        <f t="shared" si="9"/>
        <v>19.74</v>
      </c>
      <c r="AB22" s="9">
        <f t="shared" si="11"/>
        <v>80.44</v>
      </c>
      <c r="AC22" s="24"/>
    </row>
    <row r="23" spans="1:29" ht="12.75">
      <c r="A23" s="10">
        <v>6</v>
      </c>
      <c r="B23" s="137"/>
      <c r="C23" s="137"/>
      <c r="D23" s="139"/>
      <c r="E23" s="136"/>
      <c r="F23" s="11">
        <v>9</v>
      </c>
      <c r="G23" s="7">
        <v>14</v>
      </c>
      <c r="H23" s="12">
        <f t="shared" si="0"/>
        <v>126</v>
      </c>
      <c r="I23" s="8">
        <f t="shared" si="1"/>
        <v>3.78</v>
      </c>
      <c r="J23" s="8"/>
      <c r="K23" s="8">
        <f t="shared" si="10"/>
        <v>6.43</v>
      </c>
      <c r="L23" s="8"/>
      <c r="M23" s="8"/>
      <c r="N23" s="8"/>
      <c r="O23" s="33">
        <f t="shared" si="2"/>
        <v>136.21</v>
      </c>
      <c r="P23" s="8">
        <f t="shared" si="3"/>
        <v>3.78</v>
      </c>
      <c r="Q23" s="8"/>
      <c r="R23" s="8">
        <f t="shared" si="4"/>
        <v>3.21</v>
      </c>
      <c r="S23" s="8">
        <f t="shared" si="5"/>
        <v>2.52</v>
      </c>
      <c r="T23" s="8">
        <f t="shared" si="6"/>
        <v>1.26</v>
      </c>
      <c r="U23" s="8">
        <f t="shared" si="7"/>
        <v>2.52</v>
      </c>
      <c r="V23" s="8"/>
      <c r="W23" s="8"/>
      <c r="X23" s="8"/>
      <c r="Y23" s="8"/>
      <c r="Z23" s="8">
        <f t="shared" si="8"/>
        <v>13.29</v>
      </c>
      <c r="AA23" s="8">
        <f t="shared" si="9"/>
        <v>22.2</v>
      </c>
      <c r="AB23" s="9">
        <f t="shared" si="11"/>
        <v>90.51</v>
      </c>
      <c r="AC23" s="24"/>
    </row>
    <row r="24" spans="1:29" ht="12.75">
      <c r="A24" s="10">
        <v>7</v>
      </c>
      <c r="B24" s="137"/>
      <c r="C24" s="137"/>
      <c r="D24" s="139"/>
      <c r="E24" s="136"/>
      <c r="F24" s="11">
        <v>4</v>
      </c>
      <c r="G24" s="7">
        <v>14</v>
      </c>
      <c r="H24" s="12">
        <f t="shared" si="0"/>
        <v>56</v>
      </c>
      <c r="I24" s="8">
        <f t="shared" si="1"/>
        <v>1.68</v>
      </c>
      <c r="J24" s="8"/>
      <c r="K24" s="8">
        <f t="shared" si="10"/>
        <v>2.86</v>
      </c>
      <c r="L24" s="8"/>
      <c r="M24" s="8"/>
      <c r="N24" s="8"/>
      <c r="O24" s="33">
        <f t="shared" si="2"/>
        <v>60.54</v>
      </c>
      <c r="P24" s="8">
        <f t="shared" si="3"/>
        <v>1.68</v>
      </c>
      <c r="Q24" s="8"/>
      <c r="R24" s="8">
        <f t="shared" si="4"/>
        <v>1.43</v>
      </c>
      <c r="S24" s="8">
        <f t="shared" si="5"/>
        <v>1.12</v>
      </c>
      <c r="T24" s="8">
        <f t="shared" si="6"/>
        <v>0.56</v>
      </c>
      <c r="U24" s="8">
        <f t="shared" si="7"/>
        <v>1.12</v>
      </c>
      <c r="V24" s="8"/>
      <c r="W24" s="8"/>
      <c r="X24" s="8"/>
      <c r="Y24" s="8"/>
      <c r="Z24" s="8">
        <f t="shared" si="8"/>
        <v>5.910000000000001</v>
      </c>
      <c r="AA24" s="8">
        <f t="shared" si="9"/>
        <v>9.87</v>
      </c>
      <c r="AB24" s="9">
        <f t="shared" si="11"/>
        <v>40.22</v>
      </c>
      <c r="AC24" s="24"/>
    </row>
    <row r="25" spans="1:29" ht="12.75">
      <c r="A25" s="10">
        <v>8</v>
      </c>
      <c r="B25" s="140"/>
      <c r="C25" s="140"/>
      <c r="D25" s="141"/>
      <c r="E25" s="142"/>
      <c r="F25" s="11">
        <v>4</v>
      </c>
      <c r="G25" s="7">
        <v>14</v>
      </c>
      <c r="H25" s="12">
        <f aca="true" t="shared" si="12" ref="H25:H37">SUM(F25*G25)</f>
        <v>56</v>
      </c>
      <c r="I25" s="8">
        <f t="shared" si="1"/>
        <v>1.68</v>
      </c>
      <c r="J25" s="8"/>
      <c r="K25" s="8">
        <f t="shared" si="10"/>
        <v>2.86</v>
      </c>
      <c r="L25" s="8"/>
      <c r="M25" s="8"/>
      <c r="N25" s="8"/>
      <c r="O25" s="33">
        <f t="shared" si="2"/>
        <v>60.54</v>
      </c>
      <c r="P25" s="8">
        <f t="shared" si="3"/>
        <v>1.68</v>
      </c>
      <c r="Q25" s="8"/>
      <c r="R25" s="8">
        <f t="shared" si="4"/>
        <v>1.43</v>
      </c>
      <c r="S25" s="8">
        <f t="shared" si="5"/>
        <v>1.12</v>
      </c>
      <c r="T25" s="8">
        <f t="shared" si="6"/>
        <v>0.56</v>
      </c>
      <c r="U25" s="8">
        <f t="shared" si="7"/>
        <v>1.12</v>
      </c>
      <c r="V25" s="8"/>
      <c r="W25" s="8"/>
      <c r="X25" s="8"/>
      <c r="Y25" s="8"/>
      <c r="Z25" s="8">
        <f t="shared" si="8"/>
        <v>5.910000000000001</v>
      </c>
      <c r="AA25" s="8">
        <f t="shared" si="9"/>
        <v>9.87</v>
      </c>
      <c r="AB25" s="9">
        <f t="shared" si="11"/>
        <v>40.22</v>
      </c>
      <c r="AC25" s="24"/>
    </row>
    <row r="26" spans="1:29" ht="12.75">
      <c r="A26" s="10">
        <v>9</v>
      </c>
      <c r="B26" s="140"/>
      <c r="C26" s="140"/>
      <c r="D26" s="141"/>
      <c r="E26" s="142"/>
      <c r="F26" s="11">
        <v>4</v>
      </c>
      <c r="G26" s="7">
        <v>14</v>
      </c>
      <c r="H26" s="12">
        <f t="shared" si="12"/>
        <v>56</v>
      </c>
      <c r="I26" s="8">
        <f t="shared" si="1"/>
        <v>1.68</v>
      </c>
      <c r="J26" s="8"/>
      <c r="K26" s="8">
        <f t="shared" si="10"/>
        <v>2.86</v>
      </c>
      <c r="L26" s="8"/>
      <c r="M26" s="8"/>
      <c r="N26" s="8"/>
      <c r="O26" s="33">
        <f t="shared" si="2"/>
        <v>60.54</v>
      </c>
      <c r="P26" s="8">
        <f t="shared" si="3"/>
        <v>1.68</v>
      </c>
      <c r="Q26" s="8"/>
      <c r="R26" s="8">
        <f t="shared" si="4"/>
        <v>1.43</v>
      </c>
      <c r="S26" s="8">
        <f t="shared" si="5"/>
        <v>1.12</v>
      </c>
      <c r="T26" s="8">
        <f t="shared" si="6"/>
        <v>0.56</v>
      </c>
      <c r="U26" s="8">
        <f t="shared" si="7"/>
        <v>1.12</v>
      </c>
      <c r="V26" s="8"/>
      <c r="W26" s="8"/>
      <c r="X26" s="8"/>
      <c r="Y26" s="8"/>
      <c r="Z26" s="8">
        <f t="shared" si="8"/>
        <v>5.910000000000001</v>
      </c>
      <c r="AA26" s="8">
        <f t="shared" si="9"/>
        <v>9.87</v>
      </c>
      <c r="AB26" s="9">
        <f t="shared" si="11"/>
        <v>40.22</v>
      </c>
      <c r="AC26" s="24"/>
    </row>
    <row r="27" spans="1:29" ht="12.75">
      <c r="A27" s="10">
        <v>10</v>
      </c>
      <c r="B27" s="140"/>
      <c r="C27" s="140"/>
      <c r="D27" s="141"/>
      <c r="E27" s="142"/>
      <c r="F27" s="11">
        <v>4</v>
      </c>
      <c r="G27" s="7">
        <v>14</v>
      </c>
      <c r="H27" s="12">
        <f t="shared" si="12"/>
        <v>56</v>
      </c>
      <c r="I27" s="8">
        <f t="shared" si="1"/>
        <v>1.68</v>
      </c>
      <c r="J27" s="8"/>
      <c r="K27" s="8">
        <f t="shared" si="10"/>
        <v>2.86</v>
      </c>
      <c r="L27" s="8"/>
      <c r="M27" s="8"/>
      <c r="N27" s="8"/>
      <c r="O27" s="33">
        <f t="shared" si="2"/>
        <v>60.54</v>
      </c>
      <c r="P27" s="8">
        <f t="shared" si="3"/>
        <v>1.68</v>
      </c>
      <c r="Q27" s="8"/>
      <c r="R27" s="8">
        <f t="shared" si="4"/>
        <v>1.43</v>
      </c>
      <c r="S27" s="8">
        <f t="shared" si="5"/>
        <v>1.12</v>
      </c>
      <c r="T27" s="8">
        <f t="shared" si="6"/>
        <v>0.56</v>
      </c>
      <c r="U27" s="8">
        <f t="shared" si="7"/>
        <v>1.12</v>
      </c>
      <c r="V27" s="8"/>
      <c r="W27" s="8"/>
      <c r="X27" s="8"/>
      <c r="Y27" s="8"/>
      <c r="Z27" s="8">
        <f t="shared" si="8"/>
        <v>5.910000000000001</v>
      </c>
      <c r="AA27" s="8">
        <f t="shared" si="9"/>
        <v>9.87</v>
      </c>
      <c r="AB27" s="9">
        <f t="shared" si="11"/>
        <v>40.22</v>
      </c>
      <c r="AC27" s="24"/>
    </row>
    <row r="28" spans="1:29" ht="12.75">
      <c r="A28" s="10">
        <v>11</v>
      </c>
      <c r="B28" s="140"/>
      <c r="C28" s="140"/>
      <c r="D28" s="141"/>
      <c r="E28" s="142"/>
      <c r="F28" s="11">
        <v>4</v>
      </c>
      <c r="G28" s="7">
        <v>14</v>
      </c>
      <c r="H28" s="12">
        <f t="shared" si="12"/>
        <v>56</v>
      </c>
      <c r="I28" s="8">
        <f t="shared" si="1"/>
        <v>1.68</v>
      </c>
      <c r="J28" s="8"/>
      <c r="K28" s="8">
        <f t="shared" si="10"/>
        <v>2.86</v>
      </c>
      <c r="L28" s="8"/>
      <c r="M28" s="8"/>
      <c r="N28" s="8"/>
      <c r="O28" s="33">
        <f t="shared" si="2"/>
        <v>60.54</v>
      </c>
      <c r="P28" s="8">
        <f t="shared" si="3"/>
        <v>1.68</v>
      </c>
      <c r="Q28" s="8"/>
      <c r="R28" s="8">
        <f t="shared" si="4"/>
        <v>1.43</v>
      </c>
      <c r="S28" s="8">
        <f t="shared" si="5"/>
        <v>1.12</v>
      </c>
      <c r="T28" s="8">
        <f t="shared" si="6"/>
        <v>0.56</v>
      </c>
      <c r="U28" s="8">
        <f t="shared" si="7"/>
        <v>1.12</v>
      </c>
      <c r="V28" s="8"/>
      <c r="W28" s="8"/>
      <c r="X28" s="8"/>
      <c r="Y28" s="8"/>
      <c r="Z28" s="8">
        <f t="shared" si="8"/>
        <v>5.910000000000001</v>
      </c>
      <c r="AA28" s="8">
        <f t="shared" si="9"/>
        <v>9.87</v>
      </c>
      <c r="AB28" s="9">
        <f t="shared" si="11"/>
        <v>40.22</v>
      </c>
      <c r="AC28" s="24"/>
    </row>
    <row r="29" spans="1:29" ht="12.75">
      <c r="A29" s="10">
        <v>12</v>
      </c>
      <c r="B29" s="140"/>
      <c r="C29" s="140"/>
      <c r="D29" s="141"/>
      <c r="E29" s="142"/>
      <c r="F29" s="11">
        <v>4</v>
      </c>
      <c r="G29" s="7">
        <v>14</v>
      </c>
      <c r="H29" s="12">
        <f t="shared" si="12"/>
        <v>56</v>
      </c>
      <c r="I29" s="8">
        <f t="shared" si="1"/>
        <v>1.68</v>
      </c>
      <c r="J29" s="8"/>
      <c r="K29" s="8">
        <f t="shared" si="10"/>
        <v>2.86</v>
      </c>
      <c r="L29" s="8"/>
      <c r="M29" s="8"/>
      <c r="N29" s="8"/>
      <c r="O29" s="33">
        <f t="shared" si="2"/>
        <v>60.54</v>
      </c>
      <c r="P29" s="8">
        <f t="shared" si="3"/>
        <v>1.68</v>
      </c>
      <c r="Q29" s="8"/>
      <c r="R29" s="8">
        <f t="shared" si="4"/>
        <v>1.43</v>
      </c>
      <c r="S29" s="8">
        <f t="shared" si="5"/>
        <v>1.12</v>
      </c>
      <c r="T29" s="8">
        <f t="shared" si="6"/>
        <v>0.56</v>
      </c>
      <c r="U29" s="8">
        <f t="shared" si="7"/>
        <v>1.12</v>
      </c>
      <c r="V29" s="8"/>
      <c r="W29" s="8"/>
      <c r="X29" s="8"/>
      <c r="Y29" s="8"/>
      <c r="Z29" s="8">
        <f t="shared" si="8"/>
        <v>5.910000000000001</v>
      </c>
      <c r="AA29" s="8">
        <f t="shared" si="9"/>
        <v>9.87</v>
      </c>
      <c r="AB29" s="9">
        <f t="shared" si="11"/>
        <v>40.22</v>
      </c>
      <c r="AC29" s="24"/>
    </row>
    <row r="30" spans="1:29" ht="12.75">
      <c r="A30" s="10">
        <v>13</v>
      </c>
      <c r="B30" s="140"/>
      <c r="C30" s="140"/>
      <c r="D30" s="141"/>
      <c r="E30" s="142"/>
      <c r="F30" s="11">
        <v>4</v>
      </c>
      <c r="G30" s="7">
        <v>14</v>
      </c>
      <c r="H30" s="12">
        <f t="shared" si="12"/>
        <v>56</v>
      </c>
      <c r="I30" s="8">
        <f t="shared" si="1"/>
        <v>1.68</v>
      </c>
      <c r="J30" s="8"/>
      <c r="K30" s="8">
        <f t="shared" si="10"/>
        <v>2.86</v>
      </c>
      <c r="L30" s="8"/>
      <c r="M30" s="8"/>
      <c r="N30" s="8"/>
      <c r="O30" s="33">
        <f t="shared" si="2"/>
        <v>60.54</v>
      </c>
      <c r="P30" s="8">
        <f t="shared" si="3"/>
        <v>1.68</v>
      </c>
      <c r="Q30" s="8"/>
      <c r="R30" s="8">
        <f t="shared" si="4"/>
        <v>1.43</v>
      </c>
      <c r="S30" s="8">
        <f t="shared" si="5"/>
        <v>1.12</v>
      </c>
      <c r="T30" s="8">
        <f t="shared" si="6"/>
        <v>0.56</v>
      </c>
      <c r="U30" s="8">
        <f t="shared" si="7"/>
        <v>1.12</v>
      </c>
      <c r="V30" s="8"/>
      <c r="W30" s="8"/>
      <c r="X30" s="8"/>
      <c r="Y30" s="8"/>
      <c r="Z30" s="8">
        <f t="shared" si="8"/>
        <v>5.910000000000001</v>
      </c>
      <c r="AA30" s="8">
        <f t="shared" si="9"/>
        <v>9.87</v>
      </c>
      <c r="AB30" s="9">
        <f t="shared" si="11"/>
        <v>40.22</v>
      </c>
      <c r="AC30" s="24"/>
    </row>
    <row r="31" spans="1:29" ht="12.75">
      <c r="A31" s="10">
        <v>14</v>
      </c>
      <c r="B31" s="140"/>
      <c r="C31" s="140"/>
      <c r="D31" s="141"/>
      <c r="E31" s="142"/>
      <c r="F31" s="11">
        <v>4</v>
      </c>
      <c r="G31" s="7">
        <v>14</v>
      </c>
      <c r="H31" s="12">
        <f>SUM(F31*G31)</f>
        <v>56</v>
      </c>
      <c r="I31" s="8">
        <f t="shared" si="1"/>
        <v>1.68</v>
      </c>
      <c r="J31" s="8"/>
      <c r="K31" s="8">
        <f t="shared" si="10"/>
        <v>2.86</v>
      </c>
      <c r="L31" s="8"/>
      <c r="M31" s="8"/>
      <c r="N31" s="8"/>
      <c r="O31" s="33">
        <f t="shared" si="2"/>
        <v>60.54</v>
      </c>
      <c r="P31" s="8">
        <f t="shared" si="3"/>
        <v>1.68</v>
      </c>
      <c r="Q31" s="8"/>
      <c r="R31" s="8">
        <f t="shared" si="4"/>
        <v>1.43</v>
      </c>
      <c r="S31" s="8">
        <f t="shared" si="5"/>
        <v>1.12</v>
      </c>
      <c r="T31" s="8">
        <f t="shared" si="6"/>
        <v>0.56</v>
      </c>
      <c r="U31" s="8">
        <f t="shared" si="7"/>
        <v>1.12</v>
      </c>
      <c r="V31" s="8"/>
      <c r="W31" s="8"/>
      <c r="X31" s="8"/>
      <c r="Y31" s="8"/>
      <c r="Z31" s="8">
        <f t="shared" si="8"/>
        <v>5.910000000000001</v>
      </c>
      <c r="AA31" s="8">
        <f t="shared" si="9"/>
        <v>9.87</v>
      </c>
      <c r="AB31" s="9">
        <f t="shared" si="11"/>
        <v>40.22</v>
      </c>
      <c r="AC31" s="24"/>
    </row>
    <row r="32" spans="1:29" ht="12.75">
      <c r="A32" s="10">
        <v>15</v>
      </c>
      <c r="B32" s="143"/>
      <c r="C32" s="143"/>
      <c r="D32" s="144"/>
      <c r="E32" s="142"/>
      <c r="F32" s="11">
        <v>4</v>
      </c>
      <c r="G32" s="7">
        <v>14</v>
      </c>
      <c r="H32" s="12">
        <f>SUM(F32*G32)</f>
        <v>56</v>
      </c>
      <c r="I32" s="8">
        <f t="shared" si="1"/>
        <v>1.68</v>
      </c>
      <c r="J32" s="8"/>
      <c r="K32" s="8">
        <f t="shared" si="10"/>
        <v>2.86</v>
      </c>
      <c r="L32" s="8"/>
      <c r="M32" s="8"/>
      <c r="N32" s="8"/>
      <c r="O32" s="33">
        <f t="shared" si="2"/>
        <v>60.54</v>
      </c>
      <c r="P32" s="8">
        <f t="shared" si="3"/>
        <v>1.68</v>
      </c>
      <c r="Q32" s="8"/>
      <c r="R32" s="8">
        <f t="shared" si="4"/>
        <v>1.43</v>
      </c>
      <c r="S32" s="8">
        <f t="shared" si="5"/>
        <v>1.12</v>
      </c>
      <c r="T32" s="8">
        <f t="shared" si="6"/>
        <v>0.56</v>
      </c>
      <c r="U32" s="8">
        <f t="shared" si="7"/>
        <v>1.12</v>
      </c>
      <c r="V32" s="8"/>
      <c r="W32" s="8"/>
      <c r="X32" s="8"/>
      <c r="Y32" s="8"/>
      <c r="Z32" s="8">
        <f t="shared" si="8"/>
        <v>5.910000000000001</v>
      </c>
      <c r="AA32" s="8">
        <f t="shared" si="9"/>
        <v>9.87</v>
      </c>
      <c r="AB32" s="9">
        <f t="shared" si="11"/>
        <v>40.22</v>
      </c>
      <c r="AC32" s="24"/>
    </row>
    <row r="33" spans="1:29" ht="12.75">
      <c r="A33" s="10">
        <v>16</v>
      </c>
      <c r="B33" s="143"/>
      <c r="C33" s="143"/>
      <c r="D33" s="144"/>
      <c r="E33" s="142"/>
      <c r="F33" s="11">
        <v>4</v>
      </c>
      <c r="G33" s="7">
        <v>14</v>
      </c>
      <c r="H33" s="12">
        <f>SUM(F33*G33)</f>
        <v>56</v>
      </c>
      <c r="I33" s="8">
        <f t="shared" si="1"/>
        <v>1.68</v>
      </c>
      <c r="J33" s="8"/>
      <c r="K33" s="8">
        <f t="shared" si="10"/>
        <v>2.86</v>
      </c>
      <c r="L33" s="8"/>
      <c r="M33" s="8"/>
      <c r="N33" s="8"/>
      <c r="O33" s="33">
        <f t="shared" si="2"/>
        <v>60.54</v>
      </c>
      <c r="P33" s="8">
        <f t="shared" si="3"/>
        <v>1.68</v>
      </c>
      <c r="Q33" s="8"/>
      <c r="R33" s="8">
        <f t="shared" si="4"/>
        <v>1.43</v>
      </c>
      <c r="S33" s="8">
        <f t="shared" si="5"/>
        <v>1.12</v>
      </c>
      <c r="T33" s="8">
        <f t="shared" si="6"/>
        <v>0.56</v>
      </c>
      <c r="U33" s="8">
        <f t="shared" si="7"/>
        <v>1.12</v>
      </c>
      <c r="V33" s="8"/>
      <c r="W33" s="8"/>
      <c r="X33" s="8"/>
      <c r="Y33" s="8"/>
      <c r="Z33" s="8">
        <f t="shared" si="8"/>
        <v>5.910000000000001</v>
      </c>
      <c r="AA33" s="8">
        <f t="shared" si="9"/>
        <v>9.87</v>
      </c>
      <c r="AB33" s="9">
        <f t="shared" si="11"/>
        <v>40.22</v>
      </c>
      <c r="AC33" s="24"/>
    </row>
    <row r="34" spans="1:29" ht="12.75">
      <c r="A34" s="10">
        <v>17</v>
      </c>
      <c r="B34" s="143"/>
      <c r="C34" s="143"/>
      <c r="D34" s="144"/>
      <c r="E34" s="142"/>
      <c r="F34" s="11">
        <v>4</v>
      </c>
      <c r="G34" s="7">
        <v>14</v>
      </c>
      <c r="H34" s="13">
        <f t="shared" si="12"/>
        <v>56</v>
      </c>
      <c r="I34" s="8">
        <f t="shared" si="1"/>
        <v>1.68</v>
      </c>
      <c r="J34" s="8"/>
      <c r="K34" s="8">
        <f t="shared" si="10"/>
        <v>2.86</v>
      </c>
      <c r="L34" s="8"/>
      <c r="M34" s="8"/>
      <c r="N34" s="8"/>
      <c r="O34" s="33">
        <f t="shared" si="2"/>
        <v>60.54</v>
      </c>
      <c r="P34" s="8">
        <f t="shared" si="3"/>
        <v>1.68</v>
      </c>
      <c r="Q34" s="8"/>
      <c r="R34" s="8">
        <f t="shared" si="4"/>
        <v>1.43</v>
      </c>
      <c r="S34" s="8">
        <f t="shared" si="5"/>
        <v>1.12</v>
      </c>
      <c r="T34" s="8">
        <f t="shared" si="6"/>
        <v>0.56</v>
      </c>
      <c r="U34" s="8">
        <f t="shared" si="7"/>
        <v>1.12</v>
      </c>
      <c r="V34" s="8"/>
      <c r="W34" s="8"/>
      <c r="X34" s="8"/>
      <c r="Y34" s="8"/>
      <c r="Z34" s="8">
        <f t="shared" si="8"/>
        <v>5.910000000000001</v>
      </c>
      <c r="AA34" s="8">
        <f t="shared" si="9"/>
        <v>9.87</v>
      </c>
      <c r="AB34" s="9">
        <f t="shared" si="11"/>
        <v>40.22</v>
      </c>
      <c r="AC34" s="24"/>
    </row>
    <row r="35" spans="1:29" ht="12.75">
      <c r="A35" s="10">
        <v>18</v>
      </c>
      <c r="B35" s="143"/>
      <c r="C35" s="143"/>
      <c r="D35" s="144"/>
      <c r="E35" s="142"/>
      <c r="F35" s="11">
        <v>4</v>
      </c>
      <c r="G35" s="7">
        <v>14</v>
      </c>
      <c r="H35" s="13">
        <f t="shared" si="12"/>
        <v>56</v>
      </c>
      <c r="I35" s="8">
        <f t="shared" si="1"/>
        <v>1.68</v>
      </c>
      <c r="J35" s="8"/>
      <c r="K35" s="8">
        <f t="shared" si="10"/>
        <v>2.86</v>
      </c>
      <c r="L35" s="8"/>
      <c r="M35" s="8"/>
      <c r="N35" s="8"/>
      <c r="O35" s="33">
        <f t="shared" si="2"/>
        <v>60.54</v>
      </c>
      <c r="P35" s="8">
        <f t="shared" si="3"/>
        <v>1.68</v>
      </c>
      <c r="Q35" s="8"/>
      <c r="R35" s="8">
        <f t="shared" si="4"/>
        <v>1.43</v>
      </c>
      <c r="S35" s="8">
        <f t="shared" si="5"/>
        <v>1.12</v>
      </c>
      <c r="T35" s="8">
        <f t="shared" si="6"/>
        <v>0.56</v>
      </c>
      <c r="U35" s="8">
        <f t="shared" si="7"/>
        <v>1.12</v>
      </c>
      <c r="V35" s="8"/>
      <c r="W35" s="8"/>
      <c r="X35" s="8"/>
      <c r="Y35" s="8"/>
      <c r="Z35" s="8">
        <f t="shared" si="8"/>
        <v>5.910000000000001</v>
      </c>
      <c r="AA35" s="8">
        <f t="shared" si="9"/>
        <v>9.87</v>
      </c>
      <c r="AB35" s="9">
        <f t="shared" si="11"/>
        <v>40.22</v>
      </c>
      <c r="AC35" s="24"/>
    </row>
    <row r="36" spans="1:29" ht="12.75">
      <c r="A36" s="10">
        <v>19</v>
      </c>
      <c r="B36" s="143"/>
      <c r="C36" s="143"/>
      <c r="D36" s="144"/>
      <c r="E36" s="194"/>
      <c r="F36" s="11">
        <v>4</v>
      </c>
      <c r="G36" s="7">
        <v>14</v>
      </c>
      <c r="H36" s="13">
        <f t="shared" si="12"/>
        <v>56</v>
      </c>
      <c r="I36" s="8">
        <f t="shared" si="1"/>
        <v>1.68</v>
      </c>
      <c r="J36" s="8"/>
      <c r="K36" s="8">
        <f t="shared" si="10"/>
        <v>2.86</v>
      </c>
      <c r="L36" s="8"/>
      <c r="M36" s="8"/>
      <c r="N36" s="8"/>
      <c r="O36" s="33">
        <f t="shared" si="2"/>
        <v>60.54</v>
      </c>
      <c r="P36" s="8">
        <f t="shared" si="3"/>
        <v>1.68</v>
      </c>
      <c r="Q36" s="8"/>
      <c r="R36" s="8">
        <f t="shared" si="4"/>
        <v>1.43</v>
      </c>
      <c r="S36" s="8">
        <f t="shared" si="5"/>
        <v>1.12</v>
      </c>
      <c r="T36" s="8">
        <f t="shared" si="6"/>
        <v>0.56</v>
      </c>
      <c r="U36" s="8">
        <f t="shared" si="7"/>
        <v>1.12</v>
      </c>
      <c r="V36" s="8"/>
      <c r="W36" s="8"/>
      <c r="X36" s="8"/>
      <c r="Y36" s="8"/>
      <c r="Z36" s="8">
        <f t="shared" si="8"/>
        <v>5.910000000000001</v>
      </c>
      <c r="AA36" s="8">
        <f t="shared" si="9"/>
        <v>9.87</v>
      </c>
      <c r="AB36" s="9">
        <f t="shared" si="11"/>
        <v>40.22</v>
      </c>
      <c r="AC36" s="24"/>
    </row>
    <row r="37" spans="1:29" ht="12.75">
      <c r="A37" s="10">
        <v>20</v>
      </c>
      <c r="B37" s="196"/>
      <c r="C37" s="196"/>
      <c r="D37" s="197"/>
      <c r="E37" s="198"/>
      <c r="F37" s="11">
        <v>4</v>
      </c>
      <c r="G37" s="7">
        <v>14</v>
      </c>
      <c r="H37" s="13">
        <f t="shared" si="12"/>
        <v>56</v>
      </c>
      <c r="I37" s="8">
        <f t="shared" si="1"/>
        <v>1.68</v>
      </c>
      <c r="J37" s="8"/>
      <c r="K37" s="8">
        <f t="shared" si="10"/>
        <v>2.86</v>
      </c>
      <c r="L37" s="8"/>
      <c r="M37" s="8"/>
      <c r="N37" s="8"/>
      <c r="O37" s="33">
        <f t="shared" si="2"/>
        <v>60.54</v>
      </c>
      <c r="P37" s="8">
        <f t="shared" si="3"/>
        <v>1.68</v>
      </c>
      <c r="Q37" s="8"/>
      <c r="R37" s="8">
        <f t="shared" si="4"/>
        <v>1.43</v>
      </c>
      <c r="S37" s="8">
        <f t="shared" si="5"/>
        <v>1.12</v>
      </c>
      <c r="T37" s="8">
        <f t="shared" si="6"/>
        <v>0.56</v>
      </c>
      <c r="U37" s="8">
        <f t="shared" si="7"/>
        <v>1.12</v>
      </c>
      <c r="V37" s="8"/>
      <c r="W37" s="8"/>
      <c r="X37" s="8"/>
      <c r="Y37" s="8"/>
      <c r="Z37" s="8">
        <f t="shared" si="8"/>
        <v>5.910000000000001</v>
      </c>
      <c r="AA37" s="8">
        <f t="shared" si="9"/>
        <v>9.87</v>
      </c>
      <c r="AB37" s="9">
        <f t="shared" si="11"/>
        <v>40.22</v>
      </c>
      <c r="AC37" s="24"/>
    </row>
    <row r="38" spans="5:29" ht="15">
      <c r="E38" s="195" t="s">
        <v>22</v>
      </c>
      <c r="F38" s="14">
        <f>SUM(F18:F37)</f>
        <v>95</v>
      </c>
      <c r="G38" s="14"/>
      <c r="H38" s="15">
        <f aca="true" t="shared" si="13" ref="H38:P38">SUM(H18:H37)</f>
        <v>1330</v>
      </c>
      <c r="I38" s="15">
        <f t="shared" si="13"/>
        <v>39.9</v>
      </c>
      <c r="J38" s="15">
        <f t="shared" si="13"/>
        <v>0</v>
      </c>
      <c r="K38" s="15">
        <f t="shared" si="13"/>
        <v>67.89</v>
      </c>
      <c r="L38" s="15">
        <f t="shared" si="13"/>
        <v>0</v>
      </c>
      <c r="M38" s="15">
        <f t="shared" si="13"/>
        <v>0</v>
      </c>
      <c r="N38" s="15">
        <f t="shared" si="13"/>
        <v>0</v>
      </c>
      <c r="O38" s="15">
        <f t="shared" si="13"/>
        <v>1437.7899999999995</v>
      </c>
      <c r="P38" s="15">
        <f t="shared" si="13"/>
        <v>39.9</v>
      </c>
      <c r="Q38" s="15"/>
      <c r="R38" s="15">
        <f>SUM(R18:R37)</f>
        <v>33.949999999999996</v>
      </c>
      <c r="S38" s="15">
        <f>SUM(S18:S37)</f>
        <v>26.600000000000012</v>
      </c>
      <c r="T38" s="15">
        <f>SUM(T18:T37)</f>
        <v>13.300000000000006</v>
      </c>
      <c r="U38" s="15">
        <f>SUM(U18:U37)</f>
        <v>26.600000000000012</v>
      </c>
      <c r="V38" s="15"/>
      <c r="W38" s="15"/>
      <c r="X38" s="15"/>
      <c r="Y38" s="15"/>
      <c r="Z38" s="15">
        <f>SUM(Z18:Z37)</f>
        <v>140.34999999999997</v>
      </c>
      <c r="AA38" s="15">
        <f>SUM(AA18:AA37)</f>
        <v>234.39000000000004</v>
      </c>
      <c r="AB38" s="15">
        <f>SUM(AB18:AB37)</f>
        <v>955.2600000000003</v>
      </c>
      <c r="AC38" s="32" t="s">
        <v>11</v>
      </c>
    </row>
    <row r="39" spans="5:28" ht="12.75"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</row>
    <row r="40" spans="3:18" ht="12.75">
      <c r="C40" s="17" t="s">
        <v>12</v>
      </c>
      <c r="R40" s="18"/>
    </row>
    <row r="41" spans="1:29" ht="12.75">
      <c r="A41" s="19" t="s">
        <v>13</v>
      </c>
      <c r="B41" s="19"/>
      <c r="C41" s="19"/>
      <c r="R41" s="20"/>
      <c r="AC41" s="21"/>
    </row>
    <row r="42" spans="1:18" ht="12.75">
      <c r="A42" s="25"/>
      <c r="B42" s="25"/>
      <c r="C42" s="25"/>
      <c r="R42" s="20"/>
    </row>
    <row r="43" spans="1:26" ht="12.75">
      <c r="A43" s="25" t="s">
        <v>15</v>
      </c>
      <c r="B43" s="25"/>
      <c r="C43" s="25"/>
      <c r="F43" t="s">
        <v>21</v>
      </c>
      <c r="R43" s="20"/>
      <c r="Z43" t="s">
        <v>21</v>
      </c>
    </row>
    <row r="44" spans="1:27" ht="12.75">
      <c r="A44" s="25" t="s">
        <v>16</v>
      </c>
      <c r="B44" s="25"/>
      <c r="C44" s="25"/>
      <c r="G44" s="3" t="s">
        <v>14</v>
      </c>
      <c r="AA44" s="3" t="s">
        <v>230</v>
      </c>
    </row>
    <row r="45" spans="1:25" ht="12.75">
      <c r="A45" s="25" t="s">
        <v>20</v>
      </c>
      <c r="B45" s="25"/>
      <c r="C45" s="25"/>
      <c r="S45" s="2"/>
      <c r="T45" s="2"/>
      <c r="U45" s="2"/>
      <c r="V45" s="2"/>
      <c r="W45" s="2"/>
      <c r="X45" s="2"/>
      <c r="Y45" s="2"/>
    </row>
    <row r="46" spans="1:3" ht="12.75">
      <c r="A46" s="25" t="s">
        <v>17</v>
      </c>
      <c r="B46" s="25"/>
      <c r="C46" s="25"/>
    </row>
    <row r="47" spans="1:20" ht="12.75">
      <c r="A47" s="25"/>
      <c r="B47" s="25"/>
      <c r="C47" s="25"/>
      <c r="S47" s="3"/>
      <c r="T47" s="3"/>
    </row>
    <row r="48" spans="1:28" ht="12.75">
      <c r="A48" s="25"/>
      <c r="B48" s="25"/>
      <c r="C48" s="25"/>
      <c r="K48" s="2"/>
      <c r="L48" s="2"/>
      <c r="M48" s="2"/>
      <c r="N48" s="2"/>
      <c r="O48" s="2"/>
      <c r="AA48" s="16" t="s">
        <v>231</v>
      </c>
      <c r="AB48" s="3"/>
    </row>
    <row r="49" spans="11:25" ht="12.75">
      <c r="K49" s="3"/>
      <c r="L49" s="3"/>
      <c r="M49" s="3"/>
      <c r="N49" s="3"/>
      <c r="O49" s="3"/>
      <c r="S49" s="16"/>
      <c r="T49" s="16"/>
      <c r="U49" s="16"/>
      <c r="V49" s="16"/>
      <c r="W49" s="16"/>
      <c r="X49" s="16"/>
      <c r="Y49" s="16"/>
    </row>
    <row r="50" spans="19:25" ht="12.75">
      <c r="S50" s="16"/>
      <c r="T50" s="16"/>
      <c r="U50" s="16"/>
      <c r="V50" s="16"/>
      <c r="W50" s="16"/>
      <c r="X50" s="16"/>
      <c r="Y50" s="16"/>
    </row>
    <row r="51" spans="19:25" ht="12.75">
      <c r="S51" s="16"/>
      <c r="T51" s="16"/>
      <c r="U51" s="16"/>
      <c r="V51" s="16"/>
      <c r="W51" s="16"/>
      <c r="X51" s="16"/>
      <c r="Y51" s="16"/>
    </row>
    <row r="52" spans="19:25" ht="12.75">
      <c r="S52" s="3"/>
      <c r="T52" s="3"/>
      <c r="U52" s="3"/>
      <c r="V52" s="3"/>
      <c r="W52" s="3"/>
      <c r="X52" s="3"/>
      <c r="Y52" s="3"/>
    </row>
    <row r="53" spans="1:3" ht="15.75">
      <c r="A53" s="22"/>
      <c r="B53" s="192" t="s">
        <v>203</v>
      </c>
      <c r="C53" s="22"/>
    </row>
    <row r="54" spans="1:15" ht="12.75">
      <c r="A54" s="22"/>
      <c r="B54" s="193"/>
      <c r="C54" s="22"/>
      <c r="G54" s="3"/>
      <c r="H54" s="3"/>
      <c r="I54" s="3"/>
      <c r="J54" s="3"/>
      <c r="K54" s="3"/>
      <c r="L54" s="3"/>
      <c r="M54" s="3"/>
      <c r="N54" s="3"/>
      <c r="O54" s="3"/>
    </row>
    <row r="55" spans="1:3" ht="15.75">
      <c r="A55" s="22"/>
      <c r="B55" s="192" t="s">
        <v>204</v>
      </c>
      <c r="C55" s="22"/>
    </row>
    <row r="57" ht="15">
      <c r="B57" s="226" t="s">
        <v>212</v>
      </c>
    </row>
  </sheetData>
  <sheetProtection/>
  <mergeCells count="30">
    <mergeCell ref="A15:A17"/>
    <mergeCell ref="D15:D17"/>
    <mergeCell ref="E15:E17"/>
    <mergeCell ref="F15:F17"/>
    <mergeCell ref="B15:B17"/>
    <mergeCell ref="C15:C17"/>
    <mergeCell ref="AC15:AC17"/>
    <mergeCell ref="P16:P17"/>
    <mergeCell ref="R16:R17"/>
    <mergeCell ref="S16:S17"/>
    <mergeCell ref="I15:I17"/>
    <mergeCell ref="O15:O17"/>
    <mergeCell ref="Z15:Z17"/>
    <mergeCell ref="Y16:Y17"/>
    <mergeCell ref="T16:T17"/>
    <mergeCell ref="U16:U17"/>
    <mergeCell ref="AB15:AB17"/>
    <mergeCell ref="H15:H17"/>
    <mergeCell ref="J15:J17"/>
    <mergeCell ref="L15:L17"/>
    <mergeCell ref="M15:M17"/>
    <mergeCell ref="N15:N17"/>
    <mergeCell ref="K15:K17"/>
    <mergeCell ref="AA15:AA17"/>
    <mergeCell ref="Q16:Q17"/>
    <mergeCell ref="V16:V17"/>
    <mergeCell ref="W16:W17"/>
    <mergeCell ref="X16:X17"/>
    <mergeCell ref="P15:Y15"/>
    <mergeCell ref="G15:G17"/>
  </mergeCells>
  <printOptions/>
  <pageMargins left="0.3" right="0.21" top="0.72" bottom="0.75" header="0.5118110236220472" footer="0.5118110236220472"/>
  <pageSetup horizontalDpi="600" verticalDpi="600" orientation="landscape" paperSize="9" scale="58" r:id="rId3"/>
  <legacyDrawing r:id="rId2"/>
  <oleObjects>
    <oleObject progId="Word.Document.8" shapeId="85725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A36"/>
  <sheetViews>
    <sheetView zoomScalePageLayoutView="0" workbookViewId="0" topLeftCell="A2">
      <selection activeCell="T19" sqref="T19"/>
    </sheetView>
  </sheetViews>
  <sheetFormatPr defaultColWidth="9.00390625" defaultRowHeight="12.75"/>
  <cols>
    <col min="1" max="1" width="8.625" style="0" customWidth="1"/>
    <col min="2" max="2" width="11.75390625" style="0" customWidth="1"/>
    <col min="3" max="3" width="10.875" style="0" customWidth="1"/>
    <col min="4" max="4" width="14.125" style="0" customWidth="1"/>
    <col min="5" max="5" width="10.375" style="0" customWidth="1"/>
    <col min="6" max="6" width="13.75390625" style="0" customWidth="1"/>
    <col min="7" max="7" width="11.125" style="0" customWidth="1"/>
    <col min="8" max="8" width="6.625" style="0" hidden="1" customWidth="1"/>
    <col min="9" max="13" width="10.875" style="0" hidden="1" customWidth="1"/>
    <col min="14" max="14" width="7.25390625" style="0" customWidth="1"/>
    <col min="15" max="15" width="6.75390625" style="0" customWidth="1"/>
    <col min="16" max="16" width="7.375" style="0" customWidth="1"/>
    <col min="17" max="17" width="7.75390625" style="0" customWidth="1"/>
    <col min="18" max="18" width="7.625" style="0" customWidth="1"/>
    <col min="19" max="19" width="6.875" style="0" customWidth="1"/>
    <col min="20" max="20" width="7.375" style="0" customWidth="1"/>
    <col min="21" max="22" width="7.25390625" style="0" customWidth="1"/>
    <col min="23" max="23" width="5.625" style="0" customWidth="1"/>
    <col min="24" max="24" width="6.375" style="0" customWidth="1"/>
    <col min="25" max="25" width="5.875" style="0" customWidth="1"/>
    <col min="26" max="26" width="8.00390625" style="0" customWidth="1"/>
    <col min="27" max="27" width="8.25390625" style="0" customWidth="1"/>
  </cols>
  <sheetData>
    <row r="1" spans="2:25" ht="42.75" customHeight="1">
      <c r="B1" s="106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8"/>
      <c r="R1" s="108"/>
      <c r="S1" s="108"/>
      <c r="T1" s="108"/>
      <c r="U1" s="108"/>
      <c r="V1" s="108"/>
      <c r="W1" s="108"/>
      <c r="X1" s="108"/>
      <c r="Y1" s="108"/>
    </row>
    <row r="2" spans="2:25" ht="24.75" customHeight="1">
      <c r="B2" s="106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8"/>
      <c r="R2" s="108"/>
      <c r="S2" s="108"/>
      <c r="T2" s="108"/>
      <c r="U2" s="108"/>
      <c r="V2" s="108"/>
      <c r="W2" s="108"/>
      <c r="X2" s="108"/>
      <c r="Y2" s="108"/>
    </row>
    <row r="3" spans="2:25" ht="12.75">
      <c r="B3" s="106"/>
      <c r="C3" s="107" t="s">
        <v>0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8"/>
      <c r="R3" s="108"/>
      <c r="S3" s="108"/>
      <c r="T3" s="108"/>
      <c r="U3" s="108"/>
      <c r="V3" s="108"/>
      <c r="W3" s="108"/>
      <c r="X3" s="108"/>
      <c r="Y3" s="108"/>
    </row>
    <row r="4" spans="2:25" ht="12.75">
      <c r="B4" s="106"/>
      <c r="C4" s="107" t="s">
        <v>227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8"/>
      <c r="R4" s="108"/>
      <c r="S4" s="108"/>
      <c r="T4" s="108"/>
      <c r="U4" s="108"/>
      <c r="V4" s="108"/>
      <c r="W4" s="108"/>
      <c r="X4" s="108"/>
      <c r="Y4" s="108"/>
    </row>
    <row r="5" spans="2:25" ht="18.75">
      <c r="B5" s="106"/>
      <c r="C5" s="107" t="s">
        <v>117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P5" s="107"/>
      <c r="Q5" s="108"/>
      <c r="T5" s="109" t="s">
        <v>118</v>
      </c>
      <c r="U5" s="108"/>
      <c r="V5" s="108"/>
      <c r="W5" s="108"/>
      <c r="X5" s="108"/>
      <c r="Y5" s="108"/>
    </row>
    <row r="6" spans="2:25" ht="15.75">
      <c r="B6" s="106"/>
      <c r="C6" s="107" t="s">
        <v>2</v>
      </c>
      <c r="D6" s="110"/>
      <c r="E6" s="111"/>
      <c r="F6" s="111"/>
      <c r="G6" s="111"/>
      <c r="H6" s="111"/>
      <c r="I6" s="111"/>
      <c r="J6" s="111"/>
      <c r="K6" s="111"/>
      <c r="L6" s="111"/>
      <c r="M6" s="111"/>
      <c r="N6" s="111"/>
      <c r="P6" s="110"/>
      <c r="Q6" s="112"/>
      <c r="T6" s="113" t="s">
        <v>226</v>
      </c>
      <c r="U6" s="112"/>
      <c r="V6" s="112"/>
      <c r="W6" s="112"/>
      <c r="X6" s="112"/>
      <c r="Y6" s="112"/>
    </row>
    <row r="7" spans="2:25" ht="18.75">
      <c r="B7" s="109"/>
      <c r="C7" s="107" t="s">
        <v>119</v>
      </c>
      <c r="D7" s="110"/>
      <c r="E7" s="109"/>
      <c r="F7" s="109"/>
      <c r="G7" s="109"/>
      <c r="H7" s="109"/>
      <c r="I7" s="109"/>
      <c r="J7" s="109"/>
      <c r="K7" s="109"/>
      <c r="L7" s="109"/>
      <c r="M7" s="109"/>
      <c r="N7" s="109"/>
      <c r="P7" s="109"/>
      <c r="Q7" s="109"/>
      <c r="T7" s="110" t="s">
        <v>120</v>
      </c>
      <c r="U7" s="109"/>
      <c r="V7" s="109"/>
      <c r="W7" s="109"/>
      <c r="X7" s="109"/>
      <c r="Y7" s="109"/>
    </row>
    <row r="8" spans="2:25" ht="15.75">
      <c r="B8" s="113"/>
      <c r="C8" s="110" t="s">
        <v>121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</row>
    <row r="9" spans="2:25" ht="15.75">
      <c r="B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</row>
    <row r="10" spans="2:25" ht="12.75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</row>
    <row r="11" spans="14:27" ht="15" customHeight="1">
      <c r="N11" s="265" t="s">
        <v>122</v>
      </c>
      <c r="O11" s="265" t="s">
        <v>123</v>
      </c>
      <c r="P11" s="265" t="s">
        <v>124</v>
      </c>
      <c r="Q11" s="180" t="s">
        <v>125</v>
      </c>
      <c r="R11" s="265" t="s">
        <v>25</v>
      </c>
      <c r="S11" s="268" t="s">
        <v>126</v>
      </c>
      <c r="T11" s="269"/>
      <c r="U11" s="270"/>
      <c r="V11" s="271" t="s">
        <v>127</v>
      </c>
      <c r="W11" s="274"/>
      <c r="X11" s="271" t="s">
        <v>128</v>
      </c>
      <c r="Y11" s="271" t="s">
        <v>188</v>
      </c>
      <c r="Z11" s="271" t="s">
        <v>129</v>
      </c>
      <c r="AA11" s="271" t="s">
        <v>10</v>
      </c>
    </row>
    <row r="12" spans="14:27" ht="21" customHeight="1">
      <c r="N12" s="266"/>
      <c r="O12" s="266"/>
      <c r="P12" s="266"/>
      <c r="Q12" s="181" t="s">
        <v>130</v>
      </c>
      <c r="R12" s="266"/>
      <c r="S12" s="180" t="s">
        <v>131</v>
      </c>
      <c r="T12" s="180" t="s">
        <v>132</v>
      </c>
      <c r="U12" s="180" t="s">
        <v>7</v>
      </c>
      <c r="V12" s="272"/>
      <c r="W12" s="272"/>
      <c r="X12" s="272"/>
      <c r="Y12" s="272"/>
      <c r="Z12" s="272"/>
      <c r="AA12" s="272"/>
    </row>
    <row r="13" spans="1:27" ht="27" customHeight="1">
      <c r="A13" s="24" t="s">
        <v>4</v>
      </c>
      <c r="B13" s="152" t="s">
        <v>133</v>
      </c>
      <c r="C13" s="152" t="s">
        <v>134</v>
      </c>
      <c r="D13" s="152" t="s">
        <v>135</v>
      </c>
      <c r="E13" s="152" t="s">
        <v>6</v>
      </c>
      <c r="F13" s="152" t="s">
        <v>136</v>
      </c>
      <c r="G13" s="152" t="s">
        <v>143</v>
      </c>
      <c r="H13" s="114" t="s">
        <v>138</v>
      </c>
      <c r="I13" s="114" t="s">
        <v>139</v>
      </c>
      <c r="J13" s="114" t="s">
        <v>140</v>
      </c>
      <c r="K13" s="114" t="s">
        <v>141</v>
      </c>
      <c r="L13" s="114" t="s">
        <v>142</v>
      </c>
      <c r="M13" s="114" t="s">
        <v>137</v>
      </c>
      <c r="N13" s="267"/>
      <c r="O13" s="267"/>
      <c r="P13" s="267"/>
      <c r="Q13" s="182">
        <v>0.2671</v>
      </c>
      <c r="R13" s="267"/>
      <c r="S13" s="182">
        <v>0.2671</v>
      </c>
      <c r="T13" s="182">
        <v>0.1895</v>
      </c>
      <c r="U13" s="182">
        <v>0.4566</v>
      </c>
      <c r="V13" s="273"/>
      <c r="W13" s="183"/>
      <c r="X13" s="273"/>
      <c r="Y13" s="273"/>
      <c r="Z13" s="273"/>
      <c r="AA13" s="273"/>
    </row>
    <row r="14" spans="1:27" ht="15" customHeight="1">
      <c r="A14" s="115">
        <v>1</v>
      </c>
      <c r="B14" s="148"/>
      <c r="C14" s="148"/>
      <c r="D14" s="149"/>
      <c r="E14" s="150"/>
      <c r="F14" s="151"/>
      <c r="G14" s="149"/>
      <c r="H14" s="117"/>
      <c r="I14" s="116"/>
      <c r="J14" s="116"/>
      <c r="K14" s="116"/>
      <c r="L14" s="116"/>
      <c r="M14" s="116"/>
      <c r="N14" s="118">
        <v>7</v>
      </c>
      <c r="O14" s="119">
        <v>12</v>
      </c>
      <c r="P14" s="120">
        <f>N14*O14</f>
        <v>84</v>
      </c>
      <c r="Q14" s="121">
        <f>ROUND((P14*0.2671),2)</f>
        <v>22.44</v>
      </c>
      <c r="R14" s="122">
        <f>SUM(P14:Q14)</f>
        <v>106.44</v>
      </c>
      <c r="S14" s="121">
        <f>ROUND((P14*0.2671),2)</f>
        <v>22.44</v>
      </c>
      <c r="T14" s="121">
        <f>ROUND((P14*0.1895),2)</f>
        <v>15.92</v>
      </c>
      <c r="U14" s="121">
        <f>S14+T14</f>
        <v>38.36</v>
      </c>
      <c r="V14" s="120">
        <f>P14*1/100</f>
        <v>0.84</v>
      </c>
      <c r="W14" s="120"/>
      <c r="X14" s="120">
        <f>T14+V14+W14</f>
        <v>16.76</v>
      </c>
      <c r="Y14" s="120">
        <f>ROUND((((P14-X14)*0.2)*0.985),2)</f>
        <v>13.25</v>
      </c>
      <c r="Z14" s="120">
        <f>SUM(P14-Y14-T14-V14-W14)</f>
        <v>53.989999999999995</v>
      </c>
      <c r="AA14" s="24"/>
    </row>
    <row r="15" spans="1:27" ht="15" customHeight="1">
      <c r="A15" s="115">
        <v>2</v>
      </c>
      <c r="B15" s="148"/>
      <c r="C15" s="148"/>
      <c r="D15" s="149"/>
      <c r="E15" s="150"/>
      <c r="F15" s="151"/>
      <c r="G15" s="149"/>
      <c r="H15" s="117"/>
      <c r="I15" s="116"/>
      <c r="J15" s="116"/>
      <c r="K15" s="116"/>
      <c r="L15" s="116"/>
      <c r="M15" s="116"/>
      <c r="N15" s="123"/>
      <c r="O15" s="119"/>
      <c r="P15" s="120"/>
      <c r="Q15" s="120"/>
      <c r="R15" s="122"/>
      <c r="S15" s="120"/>
      <c r="T15" s="120"/>
      <c r="U15" s="120"/>
      <c r="V15" s="120"/>
      <c r="W15" s="120"/>
      <c r="X15" s="120"/>
      <c r="Y15" s="120"/>
      <c r="Z15" s="120"/>
      <c r="AA15" s="24"/>
    </row>
    <row r="16" spans="14:27" ht="12.75">
      <c r="N16" s="118">
        <f aca="true" t="shared" si="0" ref="N16:Z16">SUM(N14:N15)</f>
        <v>7</v>
      </c>
      <c r="O16" s="124">
        <f t="shared" si="0"/>
        <v>12</v>
      </c>
      <c r="P16" s="125">
        <f t="shared" si="0"/>
        <v>84</v>
      </c>
      <c r="Q16" s="125">
        <f t="shared" si="0"/>
        <v>22.44</v>
      </c>
      <c r="R16" s="125">
        <f t="shared" si="0"/>
        <v>106.44</v>
      </c>
      <c r="S16" s="125">
        <f t="shared" si="0"/>
        <v>22.44</v>
      </c>
      <c r="T16" s="125">
        <f t="shared" si="0"/>
        <v>15.92</v>
      </c>
      <c r="U16" s="125">
        <f t="shared" si="0"/>
        <v>38.36</v>
      </c>
      <c r="V16" s="125">
        <f t="shared" si="0"/>
        <v>0.84</v>
      </c>
      <c r="W16" s="125"/>
      <c r="X16" s="125">
        <f>SUM(X14:X15)</f>
        <v>16.76</v>
      </c>
      <c r="Y16" s="125">
        <f>SUM(Y14:Y15)</f>
        <v>13.25</v>
      </c>
      <c r="Z16" s="125">
        <f t="shared" si="0"/>
        <v>53.989999999999995</v>
      </c>
      <c r="AA16" s="24" t="s">
        <v>11</v>
      </c>
    </row>
    <row r="17" spans="2:25" ht="12.75">
      <c r="B17" s="108" t="s">
        <v>144</v>
      </c>
      <c r="O17" s="108"/>
      <c r="P17" s="108"/>
      <c r="Q17" s="108"/>
      <c r="R17" s="126"/>
      <c r="S17" s="108"/>
      <c r="T17" s="108"/>
      <c r="X17" s="108"/>
      <c r="Y17" s="108"/>
    </row>
    <row r="18" spans="2:26" ht="12.75">
      <c r="B18" s="127" t="s">
        <v>145</v>
      </c>
      <c r="O18" s="108" t="s">
        <v>83</v>
      </c>
      <c r="P18" s="108"/>
      <c r="Q18" s="108"/>
      <c r="R18" s="108"/>
      <c r="T18" s="108"/>
      <c r="Z18" s="128"/>
    </row>
    <row r="19" spans="2:26" ht="12.75">
      <c r="B19" s="127" t="s">
        <v>146</v>
      </c>
      <c r="O19" s="228" t="s">
        <v>147</v>
      </c>
      <c r="Q19" s="108"/>
      <c r="T19" s="108"/>
      <c r="X19" s="108" t="s">
        <v>232</v>
      </c>
      <c r="Y19" s="108"/>
      <c r="Z19" s="128"/>
    </row>
    <row r="20" spans="2:26" ht="12.75">
      <c r="B20" s="127" t="s">
        <v>148</v>
      </c>
      <c r="O20" s="228" t="s">
        <v>149</v>
      </c>
      <c r="Q20" s="108"/>
      <c r="T20" s="108"/>
      <c r="X20" s="108"/>
      <c r="Y20" s="3" t="s">
        <v>230</v>
      </c>
      <c r="Z20" s="128"/>
    </row>
    <row r="21" spans="2:24" ht="12.75">
      <c r="B21" s="127" t="s">
        <v>150</v>
      </c>
      <c r="O21" s="108"/>
      <c r="P21" s="106"/>
      <c r="Q21" s="106"/>
      <c r="T21" s="106"/>
      <c r="U21" s="108"/>
      <c r="X21" s="108"/>
    </row>
    <row r="22" spans="2:24" ht="12.75">
      <c r="B22" s="127" t="s">
        <v>17</v>
      </c>
      <c r="O22" s="108"/>
      <c r="P22" s="106"/>
      <c r="Q22" s="106"/>
      <c r="T22" s="106"/>
      <c r="U22" s="108"/>
      <c r="X22" s="106"/>
    </row>
    <row r="23" spans="2:25" ht="12.75">
      <c r="B23" s="127"/>
      <c r="F23" s="129"/>
      <c r="H23" s="129"/>
      <c r="I23" s="129"/>
      <c r="J23" s="129"/>
      <c r="K23" s="129"/>
      <c r="L23" s="129"/>
      <c r="M23" s="129"/>
      <c r="Q23" s="106"/>
      <c r="T23" s="106"/>
      <c r="X23" s="106"/>
      <c r="Y23" s="16" t="s">
        <v>231</v>
      </c>
    </row>
    <row r="24" spans="2:25" ht="12.75">
      <c r="B24" s="127"/>
      <c r="G24" s="132" t="s">
        <v>151</v>
      </c>
      <c r="O24" s="129"/>
      <c r="P24" s="106"/>
      <c r="Q24" s="106"/>
      <c r="S24" s="106"/>
      <c r="T24" s="106"/>
      <c r="U24" s="129"/>
      <c r="V24" s="106"/>
      <c r="W24" s="106"/>
      <c r="X24" s="106"/>
      <c r="Y24" s="106"/>
    </row>
    <row r="25" spans="6:25" ht="12.75">
      <c r="F25" s="106"/>
      <c r="H25" s="106"/>
      <c r="I25" s="106"/>
      <c r="J25" s="106"/>
      <c r="K25" s="106"/>
      <c r="L25" s="106"/>
      <c r="M25" s="106"/>
      <c r="O25" s="106"/>
      <c r="P25" s="106"/>
      <c r="Q25" s="106"/>
      <c r="R25" s="106"/>
      <c r="S25" s="106"/>
      <c r="T25" s="106"/>
      <c r="U25" s="129"/>
      <c r="V25" s="106"/>
      <c r="W25" s="106"/>
      <c r="X25" s="106"/>
      <c r="Y25" s="106"/>
    </row>
    <row r="26" spans="7:25" ht="12.75">
      <c r="G26" s="184" t="s">
        <v>186</v>
      </c>
      <c r="O26" s="106"/>
      <c r="P26" s="106"/>
      <c r="Q26" s="106"/>
      <c r="R26" s="106"/>
      <c r="S26" s="106"/>
      <c r="T26" s="106"/>
      <c r="V26" s="106"/>
      <c r="W26" s="106"/>
      <c r="X26" s="106"/>
      <c r="Y26" s="106"/>
    </row>
    <row r="27" spans="6:25" ht="15.75">
      <c r="F27" s="130"/>
      <c r="G27" s="131"/>
      <c r="H27" s="131"/>
      <c r="I27" s="131"/>
      <c r="J27" s="131"/>
      <c r="K27" s="131"/>
      <c r="L27" s="131"/>
      <c r="M27" s="131"/>
      <c r="N27" s="129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</row>
    <row r="28" spans="6:25" ht="12.75">
      <c r="F28" s="108"/>
      <c r="G28" s="108"/>
      <c r="H28" s="108"/>
      <c r="I28" s="108"/>
      <c r="J28" s="108"/>
      <c r="K28" s="108"/>
      <c r="L28" s="108"/>
      <c r="M28" s="108"/>
      <c r="N28" s="108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</row>
    <row r="29" spans="15:25" ht="12.75"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</row>
    <row r="30" spans="6:25" ht="12.75"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</row>
    <row r="31" spans="15:25" ht="12.75"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</row>
    <row r="32" spans="6:25" ht="12.75"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</row>
    <row r="33" spans="6:25" ht="12.75"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</row>
    <row r="34" spans="2:25" ht="12.75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</row>
    <row r="35" spans="2:25" ht="12.75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</row>
    <row r="36" spans="2:25" ht="12.75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</row>
  </sheetData>
  <sheetProtection/>
  <mergeCells count="11">
    <mergeCell ref="X11:X13"/>
    <mergeCell ref="N11:N13"/>
    <mergeCell ref="O11:O13"/>
    <mergeCell ref="P11:P13"/>
    <mergeCell ref="S11:U11"/>
    <mergeCell ref="Z11:Z13"/>
    <mergeCell ref="AA11:AA13"/>
    <mergeCell ref="Y11:Y13"/>
    <mergeCell ref="R11:R13"/>
    <mergeCell ref="W11:W12"/>
    <mergeCell ref="V11:V13"/>
  </mergeCells>
  <printOptions/>
  <pageMargins left="0.33" right="0.22" top="1" bottom="1" header="0.5" footer="0.5"/>
  <pageSetup horizontalDpi="600" verticalDpi="600" orientation="landscape" paperSize="9" scale="72" r:id="rId5"/>
  <legacyDrawing r:id="rId4"/>
  <oleObjects>
    <oleObject progId="Word.Document.8" shapeId="85566" r:id="rId1"/>
    <oleObject progId="Word.Document.8" shapeId="473735" r:id="rId2"/>
    <oleObject progId="Word.Document.8" shapeId="473736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3:C25"/>
  <sheetViews>
    <sheetView zoomScalePageLayoutView="0" workbookViewId="0" topLeftCell="A1">
      <selection activeCell="M12" sqref="M12"/>
    </sheetView>
  </sheetViews>
  <sheetFormatPr defaultColWidth="9.00390625" defaultRowHeight="12.75"/>
  <sheetData>
    <row r="3" spans="1:3" ht="18">
      <c r="A3" s="30" t="s">
        <v>182</v>
      </c>
      <c r="B3" s="27"/>
      <c r="C3" s="27"/>
    </row>
    <row r="4" ht="16.5">
      <c r="A4" s="28"/>
    </row>
    <row r="5" ht="18">
      <c r="A5" s="31" t="s">
        <v>239</v>
      </c>
    </row>
    <row r="6" ht="15">
      <c r="A6" s="29" t="s">
        <v>23</v>
      </c>
    </row>
    <row r="7" ht="15">
      <c r="A7" s="229" t="s">
        <v>233</v>
      </c>
    </row>
    <row r="8" spans="1:2" ht="15">
      <c r="A8" s="36" t="s">
        <v>247</v>
      </c>
      <c r="B8" s="35"/>
    </row>
    <row r="9" ht="15">
      <c r="A9" s="29" t="s">
        <v>250</v>
      </c>
    </row>
    <row r="10" ht="15">
      <c r="A10" s="229" t="s">
        <v>236</v>
      </c>
    </row>
    <row r="11" spans="1:2" ht="15">
      <c r="A11" s="229" t="s">
        <v>234</v>
      </c>
      <c r="B11" s="229"/>
    </row>
    <row r="12" ht="15">
      <c r="A12" s="229" t="s">
        <v>235</v>
      </c>
    </row>
    <row r="13" ht="15">
      <c r="A13" s="29" t="s">
        <v>35</v>
      </c>
    </row>
    <row r="17" ht="18">
      <c r="A17" s="31" t="s">
        <v>246</v>
      </c>
    </row>
    <row r="18" ht="12.75">
      <c r="B18" t="s">
        <v>240</v>
      </c>
    </row>
    <row r="19" ht="12.75">
      <c r="B19" t="s">
        <v>241</v>
      </c>
    </row>
    <row r="20" ht="12.75">
      <c r="B20" t="s">
        <v>248</v>
      </c>
    </row>
    <row r="21" ht="12.75">
      <c r="B21" t="s">
        <v>249</v>
      </c>
    </row>
    <row r="22" ht="12.75">
      <c r="B22" t="s">
        <v>242</v>
      </c>
    </row>
    <row r="23" ht="12.75">
      <c r="B23" t="s">
        <v>243</v>
      </c>
    </row>
    <row r="24" ht="12.75">
      <c r="B24" t="s">
        <v>244</v>
      </c>
    </row>
    <row r="25" ht="12.75">
      <c r="B25" t="s">
        <v>245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W41"/>
  <sheetViews>
    <sheetView zoomScalePageLayoutView="0" workbookViewId="0" topLeftCell="A4">
      <selection activeCell="J10" sqref="J10"/>
    </sheetView>
  </sheetViews>
  <sheetFormatPr defaultColWidth="9.00390625" defaultRowHeight="12.75"/>
  <cols>
    <col min="1" max="1" width="11.125" style="42" customWidth="1"/>
    <col min="2" max="2" width="7.25390625" style="42" customWidth="1"/>
    <col min="3" max="3" width="6.375" style="42" customWidth="1"/>
    <col min="4" max="4" width="9.375" style="42" customWidth="1"/>
    <col min="5" max="5" width="9.00390625" style="42" customWidth="1"/>
    <col min="6" max="6" width="4.875" style="42" customWidth="1"/>
    <col min="7" max="7" width="6.625" style="42" customWidth="1"/>
    <col min="8" max="8" width="9.375" style="42" customWidth="1"/>
    <col min="9" max="9" width="7.875" style="42" customWidth="1"/>
    <col min="10" max="11" width="6.125" style="42" customWidth="1"/>
    <col min="12" max="12" width="6.75390625" style="42" customWidth="1"/>
    <col min="13" max="13" width="6.25390625" style="42" customWidth="1"/>
    <col min="14" max="14" width="6.125" style="42" customWidth="1"/>
    <col min="15" max="15" width="6.75390625" style="42" customWidth="1"/>
    <col min="16" max="16" width="7.625" style="42" customWidth="1"/>
    <col min="17" max="17" width="9.25390625" style="42" customWidth="1"/>
    <col min="18" max="18" width="8.00390625" style="42" customWidth="1"/>
    <col min="19" max="19" width="7.125" style="42" customWidth="1"/>
    <col min="20" max="20" width="10.125" style="42" customWidth="1"/>
    <col min="21" max="21" width="9.00390625" style="42" customWidth="1"/>
    <col min="22" max="22" width="6.375" style="42" customWidth="1"/>
    <col min="23" max="23" width="8.625" style="42" customWidth="1"/>
    <col min="24" max="16384" width="9.125" style="42" customWidth="1"/>
  </cols>
  <sheetData>
    <row r="3" spans="1:2" ht="12.75">
      <c r="A3" s="22" t="s">
        <v>62</v>
      </c>
      <c r="B3" s="22"/>
    </row>
    <row r="4" spans="1:6" ht="15.75">
      <c r="A4" s="220" t="s">
        <v>63</v>
      </c>
      <c r="B4" s="221"/>
      <c r="C4" s="221"/>
      <c r="D4" s="221"/>
      <c r="E4" s="221"/>
      <c r="F4" s="219"/>
    </row>
    <row r="5" spans="1:6" ht="16.5">
      <c r="A5" s="43" t="s">
        <v>64</v>
      </c>
      <c r="B5" s="44"/>
      <c r="C5" s="44"/>
      <c r="D5" s="44"/>
      <c r="E5" s="44"/>
      <c r="F5" s="187"/>
    </row>
    <row r="6" spans="1:17" ht="18.75">
      <c r="A6" s="313" t="s">
        <v>65</v>
      </c>
      <c r="B6" s="44"/>
      <c r="C6" s="44"/>
      <c r="D6" s="44"/>
      <c r="E6" s="44"/>
      <c r="F6" s="187"/>
      <c r="J6" s="218" t="s">
        <v>66</v>
      </c>
      <c r="K6" s="45"/>
      <c r="L6" s="45"/>
      <c r="M6" s="45"/>
      <c r="N6" s="45"/>
      <c r="O6" s="45"/>
      <c r="P6" s="45"/>
      <c r="Q6" s="45"/>
    </row>
    <row r="7" spans="1:6" ht="16.5">
      <c r="A7" s="43" t="s">
        <v>67</v>
      </c>
      <c r="B7" s="44"/>
      <c r="C7" s="44"/>
      <c r="D7" s="44"/>
      <c r="E7" s="44"/>
      <c r="F7" s="187"/>
    </row>
    <row r="8" spans="1:17" ht="16.5">
      <c r="A8" s="43"/>
      <c r="B8" s="44"/>
      <c r="C8" s="44"/>
      <c r="D8" s="44"/>
      <c r="E8" s="44"/>
      <c r="F8" s="187"/>
      <c r="J8" s="216" t="s">
        <v>224</v>
      </c>
      <c r="K8" s="46"/>
      <c r="L8" s="46"/>
      <c r="M8" s="46"/>
      <c r="N8" s="46"/>
      <c r="O8" s="46"/>
      <c r="P8" s="46"/>
      <c r="Q8" s="22"/>
    </row>
    <row r="9" spans="1:16" ht="18.75">
      <c r="A9" s="222" t="s">
        <v>114</v>
      </c>
      <c r="B9" s="44"/>
      <c r="C9" s="44"/>
      <c r="D9" s="44"/>
      <c r="E9" s="44"/>
      <c r="F9" s="187"/>
      <c r="J9" s="217" t="s">
        <v>68</v>
      </c>
      <c r="K9" s="46"/>
      <c r="L9" s="46"/>
      <c r="M9" s="46"/>
      <c r="N9" s="46"/>
      <c r="O9" s="46"/>
      <c r="P9" s="46"/>
    </row>
    <row r="10" spans="1:6" ht="16.5">
      <c r="A10" s="43" t="s">
        <v>69</v>
      </c>
      <c r="B10" s="44"/>
      <c r="C10" s="44"/>
      <c r="D10" s="44"/>
      <c r="E10" s="44" t="s">
        <v>70</v>
      </c>
      <c r="F10" s="187"/>
    </row>
    <row r="11" spans="1:6" ht="16.5">
      <c r="A11" s="43"/>
      <c r="B11" s="44"/>
      <c r="C11" s="44"/>
      <c r="D11" s="47"/>
      <c r="E11" s="44"/>
      <c r="F11" s="187"/>
    </row>
    <row r="12" spans="1:6" ht="18.75">
      <c r="A12" s="48" t="s">
        <v>71</v>
      </c>
      <c r="B12" s="49"/>
      <c r="C12" s="49"/>
      <c r="D12" s="223" t="s">
        <v>72</v>
      </c>
      <c r="E12" s="224" t="s">
        <v>73</v>
      </c>
      <c r="F12" s="189"/>
    </row>
    <row r="14" spans="2:5" ht="12.75">
      <c r="B14" s="22" t="s">
        <v>74</v>
      </c>
      <c r="C14" s="22"/>
      <c r="D14" s="22"/>
      <c r="E14" s="22"/>
    </row>
    <row r="15" spans="1:20" ht="14.25">
      <c r="A15" s="50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2"/>
      <c r="Q15" s="52"/>
      <c r="R15" s="52"/>
      <c r="S15" s="52"/>
      <c r="T15" s="53"/>
    </row>
    <row r="16" spans="1:20" ht="16.5">
      <c r="A16" s="43" t="s">
        <v>52</v>
      </c>
      <c r="B16" s="44"/>
      <c r="C16" s="44"/>
      <c r="D16" s="44"/>
      <c r="E16" s="44" t="s">
        <v>53</v>
      </c>
      <c r="F16" s="44"/>
      <c r="G16" s="44"/>
      <c r="H16" s="44" t="s">
        <v>75</v>
      </c>
      <c r="I16" s="44"/>
      <c r="J16" s="44"/>
      <c r="K16" s="44" t="s">
        <v>76</v>
      </c>
      <c r="L16" s="44"/>
      <c r="M16" s="44"/>
      <c r="N16" s="44"/>
      <c r="O16" s="44"/>
      <c r="P16" s="44"/>
      <c r="Q16" s="44"/>
      <c r="R16" s="190" t="s">
        <v>55</v>
      </c>
      <c r="S16" s="55"/>
      <c r="T16" s="187"/>
    </row>
    <row r="17" spans="1:20" ht="12.75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187"/>
    </row>
    <row r="18" spans="1:20" ht="14.25">
      <c r="A18" s="56"/>
      <c r="B18" s="57"/>
      <c r="C18" s="57"/>
      <c r="D18" s="57"/>
      <c r="E18" s="57"/>
      <c r="F18" s="57"/>
      <c r="G18" s="57"/>
      <c r="H18" s="58"/>
      <c r="I18" s="57"/>
      <c r="J18" s="57"/>
      <c r="K18" s="59"/>
      <c r="L18" s="59"/>
      <c r="M18" s="59"/>
      <c r="N18" s="59"/>
      <c r="O18" s="59"/>
      <c r="P18" s="57"/>
      <c r="Q18" s="57"/>
      <c r="R18" s="57"/>
      <c r="S18" s="57"/>
      <c r="T18" s="60"/>
    </row>
    <row r="19" spans="1:20" ht="16.5">
      <c r="A19" s="43" t="s">
        <v>77</v>
      </c>
      <c r="B19" s="44"/>
      <c r="C19" s="44"/>
      <c r="D19" s="44"/>
      <c r="E19" s="44"/>
      <c r="F19" s="44"/>
      <c r="G19" s="44"/>
      <c r="H19" s="44" t="s">
        <v>70</v>
      </c>
      <c r="I19" s="44"/>
      <c r="J19" s="44" t="s">
        <v>78</v>
      </c>
      <c r="K19" s="44"/>
      <c r="L19" s="44"/>
      <c r="M19" s="44"/>
      <c r="N19" s="44"/>
      <c r="O19" s="44"/>
      <c r="P19" s="44"/>
      <c r="Q19" s="44"/>
      <c r="R19" s="55"/>
      <c r="S19" s="55"/>
      <c r="T19" s="187"/>
    </row>
    <row r="20" spans="1:20" ht="12.75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55"/>
      <c r="S20" s="55"/>
      <c r="T20" s="187"/>
    </row>
    <row r="21" spans="1:20" ht="12.75">
      <c r="A21" s="63" t="s">
        <v>115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225"/>
    </row>
    <row r="22" spans="1:20" ht="16.5">
      <c r="A22" s="48" t="s">
        <v>79</v>
      </c>
      <c r="B22" s="49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188"/>
      <c r="S22" s="188"/>
      <c r="T22" s="189"/>
    </row>
    <row r="25" spans="2:5" ht="12.75">
      <c r="B25" s="20" t="s">
        <v>80</v>
      </c>
      <c r="C25" s="20"/>
      <c r="D25" s="20"/>
      <c r="E25" s="20"/>
    </row>
    <row r="26" spans="1:23" ht="12.75">
      <c r="A26" s="66" t="s">
        <v>56</v>
      </c>
      <c r="B26" s="67"/>
      <c r="C26" s="67"/>
      <c r="D26" s="68"/>
      <c r="E26" s="66" t="s">
        <v>81</v>
      </c>
      <c r="F26" s="68"/>
      <c r="G26" s="284" t="s">
        <v>82</v>
      </c>
      <c r="H26" s="285"/>
      <c r="I26" s="285"/>
      <c r="J26" s="285"/>
      <c r="K26" s="285"/>
      <c r="L26" s="285"/>
      <c r="M26" s="285"/>
      <c r="N26" s="285"/>
      <c r="O26" s="286"/>
      <c r="P26" s="66" t="s">
        <v>83</v>
      </c>
      <c r="Q26" s="203" t="s">
        <v>7</v>
      </c>
      <c r="R26" s="204" t="s">
        <v>84</v>
      </c>
      <c r="S26" s="207" t="s">
        <v>85</v>
      </c>
      <c r="T26" s="207"/>
      <c r="U26" s="281" t="s">
        <v>86</v>
      </c>
      <c r="V26" s="282"/>
      <c r="W26" s="283"/>
    </row>
    <row r="27" spans="1:23" ht="12.75">
      <c r="A27" s="71" t="s">
        <v>87</v>
      </c>
      <c r="B27" s="72"/>
      <c r="C27" s="72"/>
      <c r="D27" s="73"/>
      <c r="E27" s="71" t="s">
        <v>88</v>
      </c>
      <c r="F27" s="73"/>
      <c r="G27" s="287" t="s">
        <v>89</v>
      </c>
      <c r="H27" s="288"/>
      <c r="I27" s="288"/>
      <c r="J27" s="288"/>
      <c r="K27" s="288"/>
      <c r="L27" s="288"/>
      <c r="M27" s="288"/>
      <c r="N27" s="288"/>
      <c r="O27" s="289"/>
      <c r="P27" s="74" t="s">
        <v>83</v>
      </c>
      <c r="Q27" s="205" t="s">
        <v>211</v>
      </c>
      <c r="R27" s="206" t="s">
        <v>90</v>
      </c>
      <c r="S27" s="208" t="s">
        <v>91</v>
      </c>
      <c r="T27" s="209" t="s">
        <v>92</v>
      </c>
      <c r="U27" s="205" t="s">
        <v>93</v>
      </c>
      <c r="V27" s="205" t="s">
        <v>94</v>
      </c>
      <c r="W27" s="210" t="s">
        <v>95</v>
      </c>
    </row>
    <row r="28" spans="1:23" ht="30" customHeight="1">
      <c r="A28" s="76" t="s">
        <v>96</v>
      </c>
      <c r="B28" s="77"/>
      <c r="C28" s="77"/>
      <c r="D28" s="78"/>
      <c r="E28" s="74" t="s">
        <v>96</v>
      </c>
      <c r="F28" s="79"/>
      <c r="G28" s="201" t="s">
        <v>193</v>
      </c>
      <c r="H28" s="201" t="s">
        <v>192</v>
      </c>
      <c r="I28" s="201" t="s">
        <v>191</v>
      </c>
      <c r="J28" s="201" t="s">
        <v>206</v>
      </c>
      <c r="K28" s="201" t="s">
        <v>190</v>
      </c>
      <c r="L28" s="202" t="s">
        <v>207</v>
      </c>
      <c r="M28" s="202" t="s">
        <v>208</v>
      </c>
      <c r="N28" s="202" t="s">
        <v>209</v>
      </c>
      <c r="O28" s="202" t="s">
        <v>210</v>
      </c>
      <c r="P28" s="201" t="s">
        <v>189</v>
      </c>
      <c r="Q28" s="80"/>
      <c r="R28" s="79"/>
      <c r="S28" s="81"/>
      <c r="T28" s="211" t="s">
        <v>97</v>
      </c>
      <c r="U28" s="211"/>
      <c r="V28" s="211" t="s">
        <v>97</v>
      </c>
      <c r="W28" s="191" t="s">
        <v>98</v>
      </c>
    </row>
    <row r="29" spans="1:23" ht="12.75">
      <c r="A29" s="275" t="s">
        <v>113</v>
      </c>
      <c r="B29" s="276"/>
      <c r="C29" s="276"/>
      <c r="D29" s="277"/>
      <c r="E29" s="83">
        <v>100</v>
      </c>
      <c r="F29" s="84"/>
      <c r="G29" s="85">
        <f>ROUND((E29*2%),2)</f>
        <v>2</v>
      </c>
      <c r="H29" s="86">
        <f>ROUND((E29*2.55%),2)</f>
        <v>2.55</v>
      </c>
      <c r="I29" s="83">
        <f>ROUND((E29*3%),2)</f>
        <v>3</v>
      </c>
      <c r="J29" s="86"/>
      <c r="K29" s="85">
        <f>ROUND((E29*1%),2)</f>
        <v>1</v>
      </c>
      <c r="L29" s="85"/>
      <c r="M29" s="85"/>
      <c r="N29" s="85"/>
      <c r="O29" s="85"/>
      <c r="P29" s="85">
        <f>ROUND((E29*2%),2)</f>
        <v>2</v>
      </c>
      <c r="Q29" s="212">
        <f>G29+H29+I29+J29+K29+L29+M29+N29+O29+P29</f>
        <v>10.55</v>
      </c>
      <c r="R29" s="213">
        <f>E29-Q29</f>
        <v>89.45</v>
      </c>
      <c r="S29" s="213">
        <f>ROUND((U29*10/9.85),2)</f>
        <v>17.89</v>
      </c>
      <c r="T29" s="213"/>
      <c r="U29" s="213">
        <f>ROUND(((E29-Q29)*20/100*0.985),2)</f>
        <v>17.62</v>
      </c>
      <c r="V29" s="213"/>
      <c r="W29" s="213">
        <v>0</v>
      </c>
    </row>
    <row r="30" spans="1:23" ht="24.75" customHeight="1">
      <c r="A30" s="278"/>
      <c r="B30" s="279"/>
      <c r="C30" s="279"/>
      <c r="D30" s="280"/>
      <c r="E30" s="87"/>
      <c r="F30" s="88"/>
      <c r="G30" s="86"/>
      <c r="H30" s="86"/>
      <c r="I30" s="87"/>
      <c r="J30" s="86"/>
      <c r="K30" s="85"/>
      <c r="L30" s="85"/>
      <c r="M30" s="85"/>
      <c r="N30" s="85"/>
      <c r="O30" s="85"/>
      <c r="P30" s="85"/>
      <c r="Q30" s="214"/>
      <c r="R30" s="213"/>
      <c r="S30" s="213"/>
      <c r="T30" s="213"/>
      <c r="U30" s="213"/>
      <c r="V30" s="213"/>
      <c r="W30" s="32"/>
    </row>
    <row r="31" spans="1:23" ht="12.75">
      <c r="A31" s="89"/>
      <c r="B31" s="90"/>
      <c r="C31" s="90" t="s">
        <v>7</v>
      </c>
      <c r="D31" s="90"/>
      <c r="E31" s="83">
        <f>E29</f>
        <v>100</v>
      </c>
      <c r="F31" s="84"/>
      <c r="G31" s="91">
        <f aca="true" t="shared" si="0" ref="G31:S31">G29</f>
        <v>2</v>
      </c>
      <c r="H31" s="91">
        <f t="shared" si="0"/>
        <v>2.55</v>
      </c>
      <c r="I31" s="91">
        <f t="shared" si="0"/>
        <v>3</v>
      </c>
      <c r="J31" s="91">
        <f t="shared" si="0"/>
        <v>0</v>
      </c>
      <c r="K31" s="83">
        <f t="shared" si="0"/>
        <v>1</v>
      </c>
      <c r="L31" s="83">
        <f t="shared" si="0"/>
        <v>0</v>
      </c>
      <c r="M31" s="83">
        <f t="shared" si="0"/>
        <v>0</v>
      </c>
      <c r="N31" s="83">
        <f t="shared" si="0"/>
        <v>0</v>
      </c>
      <c r="O31" s="83">
        <f t="shared" si="0"/>
        <v>0</v>
      </c>
      <c r="P31" s="83">
        <f t="shared" si="0"/>
        <v>2</v>
      </c>
      <c r="Q31" s="215">
        <f t="shared" si="0"/>
        <v>10.55</v>
      </c>
      <c r="R31" s="213">
        <f t="shared" si="0"/>
        <v>89.45</v>
      </c>
      <c r="S31" s="213">
        <f t="shared" si="0"/>
        <v>17.89</v>
      </c>
      <c r="T31" s="213"/>
      <c r="U31" s="213">
        <f>U29</f>
        <v>17.62</v>
      </c>
      <c r="V31" s="213"/>
      <c r="W31" s="213">
        <v>0</v>
      </c>
    </row>
    <row r="32" ht="12.75">
      <c r="J32" s="92"/>
    </row>
    <row r="33" spans="2:23" ht="12.75">
      <c r="B33" s="22" t="s">
        <v>99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U33" s="42" t="s">
        <v>100</v>
      </c>
      <c r="W33" s="93" t="s">
        <v>225</v>
      </c>
    </row>
    <row r="34" spans="1:19" ht="12.75">
      <c r="A34" s="66" t="s">
        <v>101</v>
      </c>
      <c r="B34" s="67"/>
      <c r="C34" s="68"/>
      <c r="D34" s="66" t="s">
        <v>102</v>
      </c>
      <c r="E34" s="67"/>
      <c r="F34" s="67"/>
      <c r="G34" s="68"/>
      <c r="H34" s="94"/>
      <c r="I34" s="94" t="s">
        <v>103</v>
      </c>
      <c r="J34" s="95"/>
      <c r="K34" s="95"/>
      <c r="L34" s="95"/>
      <c r="M34" s="95"/>
      <c r="N34" s="95"/>
      <c r="O34" s="95"/>
      <c r="P34" s="69"/>
      <c r="Q34" s="66" t="s">
        <v>60</v>
      </c>
      <c r="R34" s="67"/>
      <c r="S34" s="68"/>
    </row>
    <row r="35" spans="1:21" ht="12.75">
      <c r="A35" s="71"/>
      <c r="B35" s="72"/>
      <c r="C35" s="73"/>
      <c r="D35" s="71" t="s">
        <v>104</v>
      </c>
      <c r="E35" s="72"/>
      <c r="F35" s="72"/>
      <c r="G35" s="73"/>
      <c r="H35" s="71" t="s">
        <v>105</v>
      </c>
      <c r="I35" s="96" t="s">
        <v>106</v>
      </c>
      <c r="J35" s="97"/>
      <c r="K35" s="97"/>
      <c r="L35" s="97"/>
      <c r="M35" s="97"/>
      <c r="N35" s="97"/>
      <c r="O35" s="97"/>
      <c r="P35" s="75" t="s">
        <v>107</v>
      </c>
      <c r="Q35" s="71" t="s">
        <v>108</v>
      </c>
      <c r="R35" s="72"/>
      <c r="S35" s="73"/>
      <c r="U35" s="42" t="s">
        <v>109</v>
      </c>
    </row>
    <row r="36" spans="1:19" ht="12.75">
      <c r="A36" s="74"/>
      <c r="B36" s="98"/>
      <c r="C36" s="79"/>
      <c r="D36" s="74" t="s">
        <v>110</v>
      </c>
      <c r="E36" s="98"/>
      <c r="F36" s="98"/>
      <c r="G36" s="79"/>
      <c r="H36" s="74" t="s">
        <v>90</v>
      </c>
      <c r="I36" s="99" t="s">
        <v>111</v>
      </c>
      <c r="J36" s="100"/>
      <c r="K36" s="100"/>
      <c r="L36" s="100"/>
      <c r="M36" s="100"/>
      <c r="N36" s="100"/>
      <c r="O36" s="100"/>
      <c r="P36" s="82" t="s">
        <v>90</v>
      </c>
      <c r="Q36" s="74" t="s">
        <v>112</v>
      </c>
      <c r="R36" s="98"/>
      <c r="S36" s="79"/>
    </row>
    <row r="37" spans="1:19" ht="12.75">
      <c r="A37" s="101"/>
      <c r="B37" s="102"/>
      <c r="C37" s="103"/>
      <c r="D37" s="101"/>
      <c r="E37" s="102"/>
      <c r="F37" s="102"/>
      <c r="G37" s="103"/>
      <c r="H37" s="101"/>
      <c r="I37" s="101"/>
      <c r="J37" s="102"/>
      <c r="K37" s="102"/>
      <c r="L37" s="102"/>
      <c r="M37" s="102"/>
      <c r="N37" s="102"/>
      <c r="O37" s="102"/>
      <c r="P37" s="70"/>
      <c r="Q37" s="101"/>
      <c r="R37" s="102"/>
      <c r="S37" s="103"/>
    </row>
    <row r="38" spans="1:19" ht="12.75">
      <c r="A38" s="101"/>
      <c r="B38" s="102"/>
      <c r="C38" s="103"/>
      <c r="D38" s="101"/>
      <c r="E38" s="102"/>
      <c r="F38" s="102"/>
      <c r="G38" s="103"/>
      <c r="H38" s="101"/>
      <c r="I38" s="101"/>
      <c r="J38" s="102"/>
      <c r="K38" s="102"/>
      <c r="L38" s="102"/>
      <c r="M38" s="102"/>
      <c r="N38" s="102"/>
      <c r="O38" s="102"/>
      <c r="P38" s="70"/>
      <c r="Q38" s="101"/>
      <c r="R38" s="102"/>
      <c r="S38" s="103"/>
    </row>
    <row r="39" ht="12.75">
      <c r="U39" s="104"/>
    </row>
    <row r="40" ht="12.75">
      <c r="U40" s="105"/>
    </row>
    <row r="41" ht="12.75">
      <c r="U41" s="104"/>
    </row>
  </sheetData>
  <sheetProtection/>
  <mergeCells count="4">
    <mergeCell ref="A29:D30"/>
    <mergeCell ref="U26:W26"/>
    <mergeCell ref="G26:O26"/>
    <mergeCell ref="G27:O27"/>
  </mergeCells>
  <printOptions/>
  <pageMargins left="0.29" right="0.21" top="0.58" bottom="0.43" header="0.5" footer="0.37"/>
  <pageSetup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S41"/>
  <sheetViews>
    <sheetView tabSelected="1" zoomScalePageLayoutView="0" workbookViewId="0" topLeftCell="A1">
      <selection activeCell="H10" sqref="H10"/>
    </sheetView>
  </sheetViews>
  <sheetFormatPr defaultColWidth="9.00390625" defaultRowHeight="12.75"/>
  <cols>
    <col min="19" max="19" width="10.125" style="0" customWidth="1"/>
  </cols>
  <sheetData>
    <row r="2" spans="1:19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ht="12.75">
      <c r="A3" s="22" t="s">
        <v>62</v>
      </c>
      <c r="B3" s="2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ht="12.75">
      <c r="A4" s="307" t="s">
        <v>63</v>
      </c>
      <c r="B4" s="221"/>
      <c r="C4" s="221"/>
      <c r="D4" s="221"/>
      <c r="E4" s="308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ht="16.5">
      <c r="A5" s="43" t="s">
        <v>64</v>
      </c>
      <c r="B5" s="44"/>
      <c r="C5" s="44"/>
      <c r="D5" s="44"/>
      <c r="E5" s="291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19" ht="18.75">
      <c r="A6" s="313" t="s">
        <v>65</v>
      </c>
      <c r="B6" s="44"/>
      <c r="C6" s="44"/>
      <c r="D6" s="44"/>
      <c r="E6" s="291"/>
      <c r="F6" s="42"/>
      <c r="G6" s="42"/>
      <c r="H6" s="42"/>
      <c r="I6" s="309" t="s">
        <v>66</v>
      </c>
      <c r="J6" s="45"/>
      <c r="K6" s="45"/>
      <c r="L6" s="45"/>
      <c r="M6" s="45"/>
      <c r="N6" s="42"/>
      <c r="O6" s="42"/>
      <c r="P6" s="42"/>
      <c r="Q6" s="42"/>
      <c r="R6" s="42"/>
      <c r="S6" s="42"/>
    </row>
    <row r="7" spans="1:19" ht="16.5">
      <c r="A7" s="43" t="s">
        <v>67</v>
      </c>
      <c r="B7" s="44"/>
      <c r="C7" s="44"/>
      <c r="D7" s="44"/>
      <c r="E7" s="291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1:19" ht="16.5">
      <c r="A8" s="43"/>
      <c r="B8" s="44"/>
      <c r="C8" s="44"/>
      <c r="D8" s="44"/>
      <c r="E8" s="291"/>
      <c r="F8" s="42"/>
      <c r="G8" s="42"/>
      <c r="H8" s="42"/>
      <c r="I8" s="42"/>
      <c r="J8" s="46" t="s">
        <v>224</v>
      </c>
      <c r="K8" s="46"/>
      <c r="L8" s="46"/>
      <c r="M8" s="22"/>
      <c r="N8" s="42"/>
      <c r="O8" s="42"/>
      <c r="P8" s="42"/>
      <c r="Q8" s="42"/>
      <c r="R8" s="42"/>
      <c r="S8" s="42"/>
    </row>
    <row r="9" spans="1:19" ht="16.5">
      <c r="A9" s="43" t="s">
        <v>257</v>
      </c>
      <c r="B9" s="44"/>
      <c r="C9" s="44"/>
      <c r="D9" s="44"/>
      <c r="E9" s="291"/>
      <c r="F9" s="42"/>
      <c r="G9" s="42"/>
      <c r="H9" s="42"/>
      <c r="I9" s="42"/>
      <c r="J9" s="46" t="s">
        <v>68</v>
      </c>
      <c r="K9" s="46"/>
      <c r="L9" s="46"/>
      <c r="M9" s="42"/>
      <c r="N9" s="42"/>
      <c r="O9" s="42"/>
      <c r="P9" s="42"/>
      <c r="Q9" s="42"/>
      <c r="R9" s="42"/>
      <c r="S9" s="42"/>
    </row>
    <row r="10" spans="1:19" ht="16.5">
      <c r="A10" s="43" t="s">
        <v>69</v>
      </c>
      <c r="B10" s="44"/>
      <c r="C10" s="44"/>
      <c r="D10" s="44"/>
      <c r="E10" s="291" t="s">
        <v>70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</row>
    <row r="11" spans="1:19" ht="16.5">
      <c r="A11" s="43"/>
      <c r="B11" s="44"/>
      <c r="C11" s="44"/>
      <c r="D11" s="47"/>
      <c r="E11" s="291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</row>
    <row r="12" spans="1:19" ht="17.25">
      <c r="A12" s="48" t="s">
        <v>71</v>
      </c>
      <c r="B12" s="49"/>
      <c r="C12" s="49"/>
      <c r="D12" s="314" t="s">
        <v>72</v>
      </c>
      <c r="E12" s="310" t="s">
        <v>73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</row>
    <row r="13" spans="1:19" ht="12.7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</row>
    <row r="14" spans="1:19" ht="12.75">
      <c r="A14" s="42"/>
      <c r="B14" s="22" t="s">
        <v>74</v>
      </c>
      <c r="C14" s="22"/>
      <c r="D14" s="22"/>
      <c r="E14" s="2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</row>
    <row r="15" spans="1:19" ht="14.25">
      <c r="A15" s="50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2"/>
      <c r="M15" s="52"/>
      <c r="N15" s="52"/>
      <c r="O15" s="52"/>
      <c r="P15" s="53"/>
      <c r="Q15" s="42"/>
      <c r="R15" s="42"/>
      <c r="S15" s="42"/>
    </row>
    <row r="16" spans="1:19" ht="16.5">
      <c r="A16" s="43" t="s">
        <v>52</v>
      </c>
      <c r="B16" s="44"/>
      <c r="C16" s="44"/>
      <c r="D16" s="44"/>
      <c r="E16" s="44" t="s">
        <v>53</v>
      </c>
      <c r="F16" s="44"/>
      <c r="G16" s="44"/>
      <c r="H16" s="44" t="s">
        <v>75</v>
      </c>
      <c r="I16" s="44"/>
      <c r="J16" s="44"/>
      <c r="K16" s="44" t="s">
        <v>76</v>
      </c>
      <c r="L16" s="44"/>
      <c r="M16" s="44"/>
      <c r="N16" s="44" t="s">
        <v>55</v>
      </c>
      <c r="O16" s="44"/>
      <c r="P16" s="291"/>
      <c r="Q16" s="42"/>
      <c r="R16" s="42"/>
      <c r="S16" s="42"/>
    </row>
    <row r="17" spans="1:19" ht="12.75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187"/>
      <c r="Q17" s="42"/>
      <c r="R17" s="42"/>
      <c r="S17" s="42"/>
    </row>
    <row r="18" spans="1:19" ht="12.75">
      <c r="A18" s="56"/>
      <c r="B18" s="57"/>
      <c r="C18" s="57"/>
      <c r="D18" s="57"/>
      <c r="E18" s="292"/>
      <c r="F18" s="57"/>
      <c r="G18" s="57"/>
      <c r="H18" s="58"/>
      <c r="I18" s="57"/>
      <c r="J18" s="57"/>
      <c r="K18" s="57"/>
      <c r="L18" s="57"/>
      <c r="M18" s="57"/>
      <c r="N18" s="57"/>
      <c r="O18" s="57"/>
      <c r="P18" s="60"/>
      <c r="Q18" s="42"/>
      <c r="R18" s="42"/>
      <c r="S18" s="42"/>
    </row>
    <row r="19" spans="1:19" ht="16.5">
      <c r="A19" s="43" t="s">
        <v>77</v>
      </c>
      <c r="B19" s="44"/>
      <c r="C19" s="44"/>
      <c r="D19" s="44"/>
      <c r="E19" s="44"/>
      <c r="F19" s="44"/>
      <c r="G19" s="44"/>
      <c r="H19" s="44" t="s">
        <v>70</v>
      </c>
      <c r="I19" s="44"/>
      <c r="J19" s="44" t="s">
        <v>78</v>
      </c>
      <c r="K19" s="44"/>
      <c r="L19" s="44"/>
      <c r="M19" s="44"/>
      <c r="N19" s="44"/>
      <c r="O19" s="44"/>
      <c r="P19" s="291"/>
      <c r="Q19" s="42"/>
      <c r="R19" s="42"/>
      <c r="S19" s="42"/>
    </row>
    <row r="20" spans="1:19" ht="12.75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293"/>
      <c r="Q20" s="42"/>
      <c r="R20" s="42"/>
      <c r="S20" s="42"/>
    </row>
    <row r="21" spans="1:19" ht="12.75">
      <c r="A21" s="63" t="s">
        <v>258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225"/>
      <c r="Q21" s="42"/>
      <c r="R21" s="294"/>
      <c r="S21" s="42"/>
    </row>
    <row r="22" spans="1:19" ht="16.5">
      <c r="A22" s="48" t="s">
        <v>79</v>
      </c>
      <c r="B22" s="49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295"/>
      <c r="Q22" s="42"/>
      <c r="R22" s="42"/>
      <c r="S22" s="42"/>
    </row>
    <row r="23" spans="1:19" ht="12.7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</row>
    <row r="24" spans="1:19" ht="12.7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</row>
    <row r="25" spans="1:19" ht="12.75">
      <c r="A25" s="42"/>
      <c r="B25" s="20" t="s">
        <v>80</v>
      </c>
      <c r="C25" s="20"/>
      <c r="D25" s="20"/>
      <c r="E25" s="20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</row>
    <row r="26" spans="1:19" ht="12.75">
      <c r="A26" s="66" t="s">
        <v>56</v>
      </c>
      <c r="B26" s="67"/>
      <c r="C26" s="67"/>
      <c r="D26" s="68"/>
      <c r="E26" s="66" t="s">
        <v>81</v>
      </c>
      <c r="F26" s="68"/>
      <c r="G26" s="66" t="s">
        <v>82</v>
      </c>
      <c r="H26" s="67"/>
      <c r="I26" s="67"/>
      <c r="J26" s="67"/>
      <c r="K26" s="296" t="s">
        <v>83</v>
      </c>
      <c r="L26" s="69" t="s">
        <v>83</v>
      </c>
      <c r="M26" s="69" t="s">
        <v>7</v>
      </c>
      <c r="N26" s="69" t="s">
        <v>84</v>
      </c>
      <c r="O26" s="70" t="s">
        <v>85</v>
      </c>
      <c r="P26" s="70"/>
      <c r="Q26" s="297" t="s">
        <v>86</v>
      </c>
      <c r="R26" s="298"/>
      <c r="S26" s="299"/>
    </row>
    <row r="27" spans="1:19" ht="12.75">
      <c r="A27" s="71" t="s">
        <v>87</v>
      </c>
      <c r="B27" s="72"/>
      <c r="C27" s="72"/>
      <c r="D27" s="73"/>
      <c r="E27" s="71" t="s">
        <v>88</v>
      </c>
      <c r="F27" s="73"/>
      <c r="G27" s="74" t="s">
        <v>89</v>
      </c>
      <c r="H27" s="98"/>
      <c r="I27" s="98"/>
      <c r="J27" s="98"/>
      <c r="K27" s="300"/>
      <c r="L27" s="82" t="s">
        <v>83</v>
      </c>
      <c r="M27" s="75" t="s">
        <v>251</v>
      </c>
      <c r="N27" s="75" t="s">
        <v>90</v>
      </c>
      <c r="O27" s="301" t="s">
        <v>91</v>
      </c>
      <c r="P27" s="302" t="s">
        <v>92</v>
      </c>
      <c r="Q27" s="69" t="s">
        <v>93</v>
      </c>
      <c r="R27" s="69" t="s">
        <v>94</v>
      </c>
      <c r="S27" s="311" t="s">
        <v>95</v>
      </c>
    </row>
    <row r="28" spans="1:19" ht="12.75">
      <c r="A28" s="76" t="s">
        <v>96</v>
      </c>
      <c r="B28" s="77"/>
      <c r="C28" s="77"/>
      <c r="D28" s="78"/>
      <c r="E28" s="74" t="s">
        <v>96</v>
      </c>
      <c r="F28" s="79"/>
      <c r="G28" s="303"/>
      <c r="H28" s="297" t="s">
        <v>252</v>
      </c>
      <c r="I28" s="299"/>
      <c r="J28" s="70"/>
      <c r="K28" s="304" t="s">
        <v>253</v>
      </c>
      <c r="L28" s="305"/>
      <c r="M28" s="80"/>
      <c r="N28" s="82"/>
      <c r="O28" s="81"/>
      <c r="P28" s="80" t="s">
        <v>254</v>
      </c>
      <c r="Q28" s="82"/>
      <c r="R28" s="82" t="s">
        <v>97</v>
      </c>
      <c r="S28" s="312" t="s">
        <v>98</v>
      </c>
    </row>
    <row r="29" spans="1:19" ht="12.75">
      <c r="A29" s="275" t="s">
        <v>259</v>
      </c>
      <c r="B29" s="276"/>
      <c r="C29" s="276"/>
      <c r="D29" s="277"/>
      <c r="E29" s="83">
        <v>80</v>
      </c>
      <c r="F29" s="84"/>
      <c r="G29" s="85"/>
      <c r="H29" s="86">
        <f>E29*18.95/100</f>
        <v>15.16</v>
      </c>
      <c r="I29" s="83"/>
      <c r="J29" s="84"/>
      <c r="K29" s="85">
        <f>E29*1/100</f>
        <v>0.8</v>
      </c>
      <c r="L29" s="85"/>
      <c r="M29" s="85">
        <f>G29+H29+I29+K29+L29</f>
        <v>15.96</v>
      </c>
      <c r="N29" s="86">
        <f>E29-M29</f>
        <v>64.03999999999999</v>
      </c>
      <c r="O29" s="86">
        <f>Q29*10/9.85</f>
        <v>12.807999999999998</v>
      </c>
      <c r="P29" s="86"/>
      <c r="Q29" s="86">
        <f>(E29-M29)*20/100*0.985</f>
        <v>12.615879999999997</v>
      </c>
      <c r="R29" s="86"/>
      <c r="S29" s="86">
        <v>0</v>
      </c>
    </row>
    <row r="30" spans="1:19" ht="12.75">
      <c r="A30" s="278"/>
      <c r="B30" s="279"/>
      <c r="C30" s="279"/>
      <c r="D30" s="280"/>
      <c r="E30" s="87"/>
      <c r="F30" s="88"/>
      <c r="G30" s="86"/>
      <c r="H30" s="86"/>
      <c r="I30" s="87"/>
      <c r="J30" s="88"/>
      <c r="K30" s="85"/>
      <c r="L30" s="85" t="s">
        <v>83</v>
      </c>
      <c r="M30" s="85"/>
      <c r="N30" s="86"/>
      <c r="O30" s="86"/>
      <c r="P30" s="86"/>
      <c r="Q30" s="86"/>
      <c r="R30" s="86"/>
      <c r="S30" s="306"/>
    </row>
    <row r="31" spans="1:19" ht="12.75">
      <c r="A31" s="89"/>
      <c r="B31" s="90"/>
      <c r="C31" s="90" t="s">
        <v>7</v>
      </c>
      <c r="D31" s="90"/>
      <c r="E31" s="83">
        <f>E29+E30</f>
        <v>80</v>
      </c>
      <c r="F31" s="84"/>
      <c r="G31" s="91"/>
      <c r="H31" s="83">
        <f aca="true" t="shared" si="0" ref="G31:M31">H29+H30</f>
        <v>15.16</v>
      </c>
      <c r="I31" s="83"/>
      <c r="J31" s="84"/>
      <c r="K31" s="86">
        <f>SUM(K29:K30)</f>
        <v>0.8</v>
      </c>
      <c r="L31" s="91"/>
      <c r="M31" s="83">
        <f t="shared" si="0"/>
        <v>15.96</v>
      </c>
      <c r="N31" s="86">
        <f>N29+N30</f>
        <v>64.03999999999999</v>
      </c>
      <c r="O31" s="86">
        <f>O29+O30</f>
        <v>12.807999999999998</v>
      </c>
      <c r="P31" s="86"/>
      <c r="Q31" s="86">
        <f>Q29+Q30</f>
        <v>12.615879999999997</v>
      </c>
      <c r="R31" s="86"/>
      <c r="S31" s="86">
        <v>0</v>
      </c>
    </row>
    <row r="32" spans="1:19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19" ht="12.75">
      <c r="A33" s="42"/>
      <c r="B33" s="22" t="s">
        <v>99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42"/>
      <c r="Q33" s="42" t="s">
        <v>255</v>
      </c>
      <c r="R33" s="93"/>
      <c r="S33" s="294"/>
    </row>
    <row r="34" spans="1:19" ht="12.75">
      <c r="A34" s="66" t="s">
        <v>101</v>
      </c>
      <c r="B34" s="67"/>
      <c r="C34" s="68"/>
      <c r="D34" s="66" t="s">
        <v>102</v>
      </c>
      <c r="E34" s="67"/>
      <c r="F34" s="67"/>
      <c r="G34" s="68"/>
      <c r="H34" s="94"/>
      <c r="I34" s="94" t="s">
        <v>103</v>
      </c>
      <c r="J34" s="95"/>
      <c r="K34" s="95"/>
      <c r="L34" s="69"/>
      <c r="M34" s="66" t="s">
        <v>60</v>
      </c>
      <c r="N34" s="67"/>
      <c r="O34" s="68"/>
      <c r="P34" s="42"/>
      <c r="Q34" s="42"/>
      <c r="R34" s="42"/>
      <c r="S34" s="42"/>
    </row>
    <row r="35" spans="1:19" ht="12.75">
      <c r="A35" s="71"/>
      <c r="B35" s="72"/>
      <c r="C35" s="73"/>
      <c r="D35" s="71" t="s">
        <v>104</v>
      </c>
      <c r="E35" s="72"/>
      <c r="F35" s="72"/>
      <c r="G35" s="73"/>
      <c r="H35" s="71" t="s">
        <v>105</v>
      </c>
      <c r="I35" s="96" t="s">
        <v>106</v>
      </c>
      <c r="J35" s="97"/>
      <c r="K35" s="97"/>
      <c r="L35" s="75" t="s">
        <v>107</v>
      </c>
      <c r="M35" s="71" t="s">
        <v>108</v>
      </c>
      <c r="N35" s="72"/>
      <c r="O35" s="73"/>
      <c r="P35" s="42"/>
      <c r="Q35" s="42"/>
      <c r="R35" s="42" t="s">
        <v>256</v>
      </c>
      <c r="S35" s="42"/>
    </row>
    <row r="36" spans="1:19" ht="12.75">
      <c r="A36" s="74"/>
      <c r="B36" s="98"/>
      <c r="C36" s="79"/>
      <c r="D36" s="74" t="s">
        <v>110</v>
      </c>
      <c r="E36" s="98"/>
      <c r="F36" s="98"/>
      <c r="G36" s="79"/>
      <c r="H36" s="74" t="s">
        <v>90</v>
      </c>
      <c r="I36" s="99" t="s">
        <v>111</v>
      </c>
      <c r="J36" s="100"/>
      <c r="K36" s="100"/>
      <c r="L36" s="82" t="s">
        <v>90</v>
      </c>
      <c r="M36" s="74" t="s">
        <v>112</v>
      </c>
      <c r="N36" s="98"/>
      <c r="O36" s="79"/>
      <c r="P36" s="42"/>
      <c r="Q36" s="42"/>
      <c r="R36" s="42"/>
      <c r="S36" s="42"/>
    </row>
    <row r="37" spans="1:19" ht="12.75">
      <c r="A37" s="101"/>
      <c r="B37" s="102"/>
      <c r="C37" s="103"/>
      <c r="D37" s="101"/>
      <c r="E37" s="102"/>
      <c r="F37" s="102"/>
      <c r="G37" s="103"/>
      <c r="H37" s="101"/>
      <c r="I37" s="101"/>
      <c r="J37" s="102"/>
      <c r="K37" s="102"/>
      <c r="L37" s="70"/>
      <c r="M37" s="101"/>
      <c r="N37" s="102"/>
      <c r="O37" s="103"/>
      <c r="P37" s="42"/>
      <c r="Q37" s="42"/>
      <c r="R37" s="42"/>
      <c r="S37" s="42"/>
    </row>
    <row r="38" spans="1:19" ht="12.75">
      <c r="A38" s="101"/>
      <c r="B38" s="102"/>
      <c r="C38" s="103"/>
      <c r="D38" s="101"/>
      <c r="E38" s="102"/>
      <c r="F38" s="102"/>
      <c r="G38" s="103"/>
      <c r="H38" s="101"/>
      <c r="I38" s="101"/>
      <c r="J38" s="102"/>
      <c r="K38" s="102"/>
      <c r="L38" s="70"/>
      <c r="M38" s="101"/>
      <c r="N38" s="102"/>
      <c r="O38" s="103"/>
      <c r="P38" s="42"/>
      <c r="Q38" s="42"/>
      <c r="R38" s="42"/>
      <c r="S38" s="42"/>
    </row>
    <row r="39" spans="1:19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104"/>
      <c r="S39" s="42"/>
    </row>
    <row r="40" spans="1:19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105"/>
      <c r="S40" s="42"/>
    </row>
    <row r="41" spans="1:19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104"/>
      <c r="S41" s="42"/>
    </row>
  </sheetData>
  <sheetProtection/>
  <mergeCells count="3">
    <mergeCell ref="Q26:S26"/>
    <mergeCell ref="H28:I28"/>
    <mergeCell ref="A29:D3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P46"/>
  <sheetViews>
    <sheetView zoomScale="75" zoomScaleNormal="75" zoomScalePageLayoutView="0" workbookViewId="0" topLeftCell="A1">
      <selection activeCell="J36" sqref="J36"/>
    </sheetView>
  </sheetViews>
  <sheetFormatPr defaultColWidth="9.00390625" defaultRowHeight="12.75"/>
  <cols>
    <col min="1" max="1" width="13.375" style="0" customWidth="1"/>
    <col min="2" max="2" width="18.375" style="0" customWidth="1"/>
    <col min="3" max="3" width="13.625" style="0" customWidth="1"/>
    <col min="4" max="5" width="17.125" style="0" customWidth="1"/>
    <col min="6" max="6" width="11.75390625" style="0" customWidth="1"/>
    <col min="7" max="7" width="11.625" style="0" customWidth="1"/>
    <col min="8" max="8" width="14.00390625" style="0" customWidth="1"/>
    <col min="9" max="9" width="14.125" style="0" customWidth="1"/>
    <col min="10" max="10" width="16.25390625" style="0" customWidth="1"/>
    <col min="11" max="11" width="12.125" style="0" customWidth="1"/>
    <col min="12" max="12" width="16.375" style="0" customWidth="1"/>
    <col min="13" max="13" width="11.25390625" style="0" customWidth="1"/>
  </cols>
  <sheetData>
    <row r="1" spans="1:16" ht="37.5" customHeight="1">
      <c r="A1" s="41" t="s">
        <v>51</v>
      </c>
      <c r="B1" s="41" t="s">
        <v>52</v>
      </c>
      <c r="C1" s="41" t="s">
        <v>53</v>
      </c>
      <c r="D1" s="41" t="s">
        <v>54</v>
      </c>
      <c r="E1" s="41" t="s">
        <v>55</v>
      </c>
      <c r="F1" s="41" t="s">
        <v>216</v>
      </c>
      <c r="G1" s="41" t="s">
        <v>56</v>
      </c>
      <c r="H1" s="41" t="s">
        <v>57</v>
      </c>
      <c r="I1" s="41" t="s">
        <v>58</v>
      </c>
      <c r="J1" s="41" t="s">
        <v>217</v>
      </c>
      <c r="K1" s="41" t="s">
        <v>59</v>
      </c>
      <c r="L1" s="41" t="s">
        <v>60</v>
      </c>
      <c r="M1" s="41" t="s">
        <v>61</v>
      </c>
      <c r="N1" s="41" t="s">
        <v>218</v>
      </c>
      <c r="O1" s="41" t="s">
        <v>219</v>
      </c>
      <c r="P1" s="41" t="s">
        <v>220</v>
      </c>
    </row>
    <row r="2" spans="6:16" ht="12.75">
      <c r="F2" t="s">
        <v>223</v>
      </c>
      <c r="G2" t="s">
        <v>221</v>
      </c>
      <c r="M2" t="s">
        <v>222</v>
      </c>
      <c r="N2" t="s">
        <v>222</v>
      </c>
      <c r="O2" t="s">
        <v>222</v>
      </c>
      <c r="P2" t="s">
        <v>223</v>
      </c>
    </row>
    <row r="3" spans="6:16" ht="12.75">
      <c r="F3" t="s">
        <v>223</v>
      </c>
      <c r="G3" t="s">
        <v>221</v>
      </c>
      <c r="M3" t="s">
        <v>222</v>
      </c>
      <c r="N3" t="s">
        <v>222</v>
      </c>
      <c r="O3" t="s">
        <v>222</v>
      </c>
      <c r="P3" t="s">
        <v>223</v>
      </c>
    </row>
    <row r="4" spans="6:16" ht="12.75">
      <c r="F4" t="s">
        <v>223</v>
      </c>
      <c r="G4" t="s">
        <v>221</v>
      </c>
      <c r="M4" t="s">
        <v>222</v>
      </c>
      <c r="N4" t="s">
        <v>222</v>
      </c>
      <c r="O4" t="s">
        <v>222</v>
      </c>
      <c r="P4" t="s">
        <v>223</v>
      </c>
    </row>
    <row r="5" spans="6:16" ht="12.75">
      <c r="F5" t="s">
        <v>223</v>
      </c>
      <c r="G5" t="s">
        <v>221</v>
      </c>
      <c r="M5" t="s">
        <v>222</v>
      </c>
      <c r="N5" t="s">
        <v>222</v>
      </c>
      <c r="O5" t="s">
        <v>222</v>
      </c>
      <c r="P5" t="s">
        <v>223</v>
      </c>
    </row>
    <row r="6" spans="6:16" ht="12.75">
      <c r="F6" t="s">
        <v>223</v>
      </c>
      <c r="G6" t="s">
        <v>221</v>
      </c>
      <c r="M6" t="s">
        <v>222</v>
      </c>
      <c r="N6" t="s">
        <v>222</v>
      </c>
      <c r="O6" t="s">
        <v>222</v>
      </c>
      <c r="P6" t="s">
        <v>223</v>
      </c>
    </row>
    <row r="7" spans="6:16" ht="12.75">
      <c r="F7" t="s">
        <v>223</v>
      </c>
      <c r="G7" t="s">
        <v>221</v>
      </c>
      <c r="M7" t="s">
        <v>222</v>
      </c>
      <c r="N7" t="s">
        <v>222</v>
      </c>
      <c r="O7" t="s">
        <v>222</v>
      </c>
      <c r="P7" t="s">
        <v>223</v>
      </c>
    </row>
    <row r="8" spans="6:16" ht="12.75">
      <c r="F8" t="s">
        <v>223</v>
      </c>
      <c r="G8" t="s">
        <v>221</v>
      </c>
      <c r="M8" t="s">
        <v>222</v>
      </c>
      <c r="N8" t="s">
        <v>222</v>
      </c>
      <c r="O8" t="s">
        <v>222</v>
      </c>
      <c r="P8" t="s">
        <v>223</v>
      </c>
    </row>
    <row r="9" spans="6:16" ht="12.75">
      <c r="F9" t="s">
        <v>223</v>
      </c>
      <c r="G9" t="s">
        <v>221</v>
      </c>
      <c r="M9" t="s">
        <v>222</v>
      </c>
      <c r="N9" t="s">
        <v>222</v>
      </c>
      <c r="O9" t="s">
        <v>222</v>
      </c>
      <c r="P9" t="s">
        <v>223</v>
      </c>
    </row>
    <row r="10" spans="6:16" ht="12.75">
      <c r="F10" t="s">
        <v>223</v>
      </c>
      <c r="G10" t="s">
        <v>221</v>
      </c>
      <c r="M10" t="s">
        <v>222</v>
      </c>
      <c r="N10" t="s">
        <v>222</v>
      </c>
      <c r="O10" t="s">
        <v>222</v>
      </c>
      <c r="P10" t="s">
        <v>223</v>
      </c>
    </row>
    <row r="11" spans="6:16" ht="12.75">
      <c r="F11" t="s">
        <v>223</v>
      </c>
      <c r="G11" t="s">
        <v>221</v>
      </c>
      <c r="M11" t="s">
        <v>222</v>
      </c>
      <c r="N11" t="s">
        <v>222</v>
      </c>
      <c r="O11" t="s">
        <v>222</v>
      </c>
      <c r="P11" t="s">
        <v>223</v>
      </c>
    </row>
    <row r="12" spans="6:16" ht="12.75">
      <c r="F12" t="s">
        <v>223</v>
      </c>
      <c r="G12" t="s">
        <v>221</v>
      </c>
      <c r="M12" t="s">
        <v>222</v>
      </c>
      <c r="N12" t="s">
        <v>222</v>
      </c>
      <c r="O12" t="s">
        <v>222</v>
      </c>
      <c r="P12" t="s">
        <v>223</v>
      </c>
    </row>
    <row r="13" spans="6:16" ht="12.75">
      <c r="F13" t="s">
        <v>223</v>
      </c>
      <c r="G13" t="s">
        <v>221</v>
      </c>
      <c r="M13" t="s">
        <v>222</v>
      </c>
      <c r="N13" t="s">
        <v>222</v>
      </c>
      <c r="O13" t="s">
        <v>222</v>
      </c>
      <c r="P13" t="s">
        <v>223</v>
      </c>
    </row>
    <row r="14" spans="6:16" ht="12.75">
      <c r="F14" t="s">
        <v>223</v>
      </c>
      <c r="G14" t="s">
        <v>221</v>
      </c>
      <c r="M14" t="s">
        <v>222</v>
      </c>
      <c r="N14" t="s">
        <v>222</v>
      </c>
      <c r="O14" t="s">
        <v>222</v>
      </c>
      <c r="P14" t="s">
        <v>223</v>
      </c>
    </row>
    <row r="15" spans="6:16" ht="12.75">
      <c r="F15" t="s">
        <v>223</v>
      </c>
      <c r="G15" t="s">
        <v>221</v>
      </c>
      <c r="M15" t="s">
        <v>222</v>
      </c>
      <c r="N15" t="s">
        <v>222</v>
      </c>
      <c r="O15" t="s">
        <v>222</v>
      </c>
      <c r="P15" t="s">
        <v>223</v>
      </c>
    </row>
    <row r="16" spans="6:16" ht="12.75">
      <c r="F16" t="s">
        <v>223</v>
      </c>
      <c r="G16" t="s">
        <v>221</v>
      </c>
      <c r="M16" t="s">
        <v>222</v>
      </c>
      <c r="N16" t="s">
        <v>222</v>
      </c>
      <c r="O16" t="s">
        <v>222</v>
      </c>
      <c r="P16" t="s">
        <v>223</v>
      </c>
    </row>
    <row r="17" spans="6:16" ht="12.75">
      <c r="F17" t="s">
        <v>223</v>
      </c>
      <c r="G17" t="s">
        <v>221</v>
      </c>
      <c r="M17" t="s">
        <v>222</v>
      </c>
      <c r="N17" t="s">
        <v>222</v>
      </c>
      <c r="O17" t="s">
        <v>222</v>
      </c>
      <c r="P17" t="s">
        <v>223</v>
      </c>
    </row>
    <row r="18" spans="6:16" ht="12.75">
      <c r="F18" t="s">
        <v>223</v>
      </c>
      <c r="G18" t="s">
        <v>221</v>
      </c>
      <c r="M18" t="s">
        <v>222</v>
      </c>
      <c r="N18" t="s">
        <v>222</v>
      </c>
      <c r="O18" t="s">
        <v>222</v>
      </c>
      <c r="P18" t="s">
        <v>223</v>
      </c>
    </row>
    <row r="19" spans="6:16" ht="12.75">
      <c r="F19" t="s">
        <v>223</v>
      </c>
      <c r="G19" t="s">
        <v>221</v>
      </c>
      <c r="M19" t="s">
        <v>222</v>
      </c>
      <c r="N19" t="s">
        <v>222</v>
      </c>
      <c r="O19" t="s">
        <v>222</v>
      </c>
      <c r="P19" t="s">
        <v>223</v>
      </c>
    </row>
    <row r="20" spans="6:16" ht="12.75">
      <c r="F20" t="s">
        <v>223</v>
      </c>
      <c r="G20" t="s">
        <v>221</v>
      </c>
      <c r="M20" t="s">
        <v>222</v>
      </c>
      <c r="N20" t="s">
        <v>222</v>
      </c>
      <c r="O20" t="s">
        <v>222</v>
      </c>
      <c r="P20" t="s">
        <v>223</v>
      </c>
    </row>
    <row r="21" spans="6:16" ht="12.75">
      <c r="F21" t="s">
        <v>223</v>
      </c>
      <c r="G21" t="s">
        <v>221</v>
      </c>
      <c r="M21" t="s">
        <v>222</v>
      </c>
      <c r="N21" t="s">
        <v>222</v>
      </c>
      <c r="O21" t="s">
        <v>222</v>
      </c>
      <c r="P21" t="s">
        <v>223</v>
      </c>
    </row>
    <row r="22" spans="6:16" ht="12.75">
      <c r="F22" t="s">
        <v>223</v>
      </c>
      <c r="G22" t="s">
        <v>221</v>
      </c>
      <c r="M22" t="s">
        <v>222</v>
      </c>
      <c r="N22" t="s">
        <v>222</v>
      </c>
      <c r="O22" t="s">
        <v>222</v>
      </c>
      <c r="P22" t="s">
        <v>223</v>
      </c>
    </row>
    <row r="23" spans="6:16" ht="12.75">
      <c r="F23" t="s">
        <v>223</v>
      </c>
      <c r="G23" t="s">
        <v>221</v>
      </c>
      <c r="M23" t="s">
        <v>222</v>
      </c>
      <c r="N23" t="s">
        <v>222</v>
      </c>
      <c r="O23" t="s">
        <v>222</v>
      </c>
      <c r="P23" t="s">
        <v>223</v>
      </c>
    </row>
    <row r="24" spans="6:16" ht="12.75">
      <c r="F24" t="s">
        <v>223</v>
      </c>
      <c r="G24" t="s">
        <v>221</v>
      </c>
      <c r="M24" t="s">
        <v>222</v>
      </c>
      <c r="N24" t="s">
        <v>222</v>
      </c>
      <c r="O24" t="s">
        <v>222</v>
      </c>
      <c r="P24" t="s">
        <v>223</v>
      </c>
    </row>
    <row r="25" spans="6:16" ht="12.75">
      <c r="F25" t="s">
        <v>223</v>
      </c>
      <c r="G25" t="s">
        <v>221</v>
      </c>
      <c r="M25" t="s">
        <v>222</v>
      </c>
      <c r="N25" t="s">
        <v>222</v>
      </c>
      <c r="O25" t="s">
        <v>222</v>
      </c>
      <c r="P25" t="s">
        <v>223</v>
      </c>
    </row>
    <row r="26" spans="2:16" ht="12.75">
      <c r="B26" s="179"/>
      <c r="F26" t="s">
        <v>223</v>
      </c>
      <c r="G26" t="s">
        <v>221</v>
      </c>
      <c r="M26" t="s">
        <v>222</v>
      </c>
      <c r="N26" t="s">
        <v>222</v>
      </c>
      <c r="O26" t="s">
        <v>222</v>
      </c>
      <c r="P26" t="s">
        <v>223</v>
      </c>
    </row>
    <row r="27" spans="6:16" ht="12.75">
      <c r="F27" t="s">
        <v>223</v>
      </c>
      <c r="G27" t="s">
        <v>221</v>
      </c>
      <c r="M27" t="s">
        <v>222</v>
      </c>
      <c r="N27" t="s">
        <v>222</v>
      </c>
      <c r="O27" t="s">
        <v>222</v>
      </c>
      <c r="P27" t="s">
        <v>223</v>
      </c>
    </row>
    <row r="28" spans="6:16" ht="12.75">
      <c r="F28" t="s">
        <v>223</v>
      </c>
      <c r="G28" t="s">
        <v>221</v>
      </c>
      <c r="M28" t="s">
        <v>222</v>
      </c>
      <c r="N28" t="s">
        <v>222</v>
      </c>
      <c r="O28" t="s">
        <v>222</v>
      </c>
      <c r="P28" t="s">
        <v>223</v>
      </c>
    </row>
    <row r="29" spans="6:16" ht="12.75">
      <c r="F29" t="s">
        <v>223</v>
      </c>
      <c r="G29" t="s">
        <v>221</v>
      </c>
      <c r="M29" t="s">
        <v>222</v>
      </c>
      <c r="N29" t="s">
        <v>222</v>
      </c>
      <c r="O29" t="s">
        <v>222</v>
      </c>
      <c r="P29" t="s">
        <v>223</v>
      </c>
    </row>
    <row r="30" spans="6:16" ht="12.75">
      <c r="F30" t="s">
        <v>223</v>
      </c>
      <c r="G30" t="s">
        <v>221</v>
      </c>
      <c r="M30" t="s">
        <v>222</v>
      </c>
      <c r="N30" t="s">
        <v>222</v>
      </c>
      <c r="O30" t="s">
        <v>222</v>
      </c>
      <c r="P30" t="s">
        <v>223</v>
      </c>
    </row>
    <row r="31" spans="6:16" ht="12.75">
      <c r="F31" t="s">
        <v>223</v>
      </c>
      <c r="G31" t="s">
        <v>221</v>
      </c>
      <c r="M31" t="s">
        <v>222</v>
      </c>
      <c r="N31" t="s">
        <v>222</v>
      </c>
      <c r="O31" t="s">
        <v>222</v>
      </c>
      <c r="P31" t="s">
        <v>223</v>
      </c>
    </row>
    <row r="32" spans="6:16" ht="12.75">
      <c r="F32" t="s">
        <v>223</v>
      </c>
      <c r="G32" t="s">
        <v>221</v>
      </c>
      <c r="M32" t="s">
        <v>222</v>
      </c>
      <c r="N32" t="s">
        <v>222</v>
      </c>
      <c r="O32" t="s">
        <v>222</v>
      </c>
      <c r="P32" t="s">
        <v>223</v>
      </c>
    </row>
    <row r="33" spans="6:16" ht="12.75">
      <c r="F33" t="s">
        <v>223</v>
      </c>
      <c r="G33" t="s">
        <v>221</v>
      </c>
      <c r="M33" t="s">
        <v>222</v>
      </c>
      <c r="N33" t="s">
        <v>222</v>
      </c>
      <c r="O33" t="s">
        <v>222</v>
      </c>
      <c r="P33" t="s">
        <v>223</v>
      </c>
    </row>
    <row r="34" spans="6:16" ht="12.75">
      <c r="F34" t="s">
        <v>223</v>
      </c>
      <c r="G34" t="s">
        <v>221</v>
      </c>
      <c r="M34" t="s">
        <v>222</v>
      </c>
      <c r="N34" t="s">
        <v>222</v>
      </c>
      <c r="O34" t="s">
        <v>222</v>
      </c>
      <c r="P34" t="s">
        <v>223</v>
      </c>
    </row>
    <row r="35" spans="6:16" ht="12.75">
      <c r="F35" t="s">
        <v>223</v>
      </c>
      <c r="G35" t="s">
        <v>221</v>
      </c>
      <c r="M35" t="s">
        <v>222</v>
      </c>
      <c r="N35" t="s">
        <v>222</v>
      </c>
      <c r="O35" t="s">
        <v>222</v>
      </c>
      <c r="P35" t="s">
        <v>223</v>
      </c>
    </row>
    <row r="36" spans="6:16" ht="12.75">
      <c r="F36" t="s">
        <v>223</v>
      </c>
      <c r="G36" t="s">
        <v>221</v>
      </c>
      <c r="M36" t="s">
        <v>222</v>
      </c>
      <c r="N36" t="s">
        <v>222</v>
      </c>
      <c r="O36" t="s">
        <v>222</v>
      </c>
      <c r="P36" t="s">
        <v>223</v>
      </c>
    </row>
    <row r="37" spans="6:16" ht="12.75">
      <c r="F37" t="s">
        <v>223</v>
      </c>
      <c r="G37" t="s">
        <v>221</v>
      </c>
      <c r="M37" t="s">
        <v>222</v>
      </c>
      <c r="N37" t="s">
        <v>222</v>
      </c>
      <c r="O37" t="s">
        <v>222</v>
      </c>
      <c r="P37" t="s">
        <v>223</v>
      </c>
    </row>
    <row r="38" spans="6:16" ht="12.75">
      <c r="F38" t="s">
        <v>223</v>
      </c>
      <c r="G38" t="s">
        <v>221</v>
      </c>
      <c r="M38" t="s">
        <v>222</v>
      </c>
      <c r="N38" t="s">
        <v>222</v>
      </c>
      <c r="O38" t="s">
        <v>222</v>
      </c>
      <c r="P38" t="s">
        <v>223</v>
      </c>
    </row>
    <row r="39" spans="6:16" ht="12.75">
      <c r="F39" t="s">
        <v>223</v>
      </c>
      <c r="G39" t="s">
        <v>221</v>
      </c>
      <c r="M39" t="s">
        <v>222</v>
      </c>
      <c r="N39" t="s">
        <v>222</v>
      </c>
      <c r="O39" t="s">
        <v>222</v>
      </c>
      <c r="P39" t="s">
        <v>223</v>
      </c>
    </row>
    <row r="40" spans="6:16" ht="12.75">
      <c r="F40" t="s">
        <v>223</v>
      </c>
      <c r="G40" t="s">
        <v>221</v>
      </c>
      <c r="M40" t="s">
        <v>222</v>
      </c>
      <c r="N40" t="s">
        <v>222</v>
      </c>
      <c r="O40" t="s">
        <v>222</v>
      </c>
      <c r="P40" t="s">
        <v>223</v>
      </c>
    </row>
    <row r="41" spans="6:16" ht="12.75">
      <c r="F41" t="s">
        <v>223</v>
      </c>
      <c r="G41" t="s">
        <v>221</v>
      </c>
      <c r="M41" t="s">
        <v>222</v>
      </c>
      <c r="N41" t="s">
        <v>222</v>
      </c>
      <c r="O41" t="s">
        <v>222</v>
      </c>
      <c r="P41" t="s">
        <v>223</v>
      </c>
    </row>
    <row r="42" spans="6:16" ht="12.75">
      <c r="F42" t="s">
        <v>223</v>
      </c>
      <c r="G42" t="s">
        <v>221</v>
      </c>
      <c r="M42" t="s">
        <v>222</v>
      </c>
      <c r="N42" t="s">
        <v>222</v>
      </c>
      <c r="O42" t="s">
        <v>222</v>
      </c>
      <c r="P42" t="s">
        <v>223</v>
      </c>
    </row>
    <row r="43" spans="6:16" ht="12.75">
      <c r="F43" t="s">
        <v>223</v>
      </c>
      <c r="G43" t="s">
        <v>221</v>
      </c>
      <c r="M43" t="s">
        <v>222</v>
      </c>
      <c r="N43" t="s">
        <v>222</v>
      </c>
      <c r="O43" t="s">
        <v>222</v>
      </c>
      <c r="P43" t="s">
        <v>223</v>
      </c>
    </row>
    <row r="44" spans="6:16" ht="12.75">
      <c r="F44" t="s">
        <v>223</v>
      </c>
      <c r="G44" t="s">
        <v>221</v>
      </c>
      <c r="M44" t="s">
        <v>222</v>
      </c>
      <c r="N44" t="s">
        <v>222</v>
      </c>
      <c r="O44" t="s">
        <v>222</v>
      </c>
      <c r="P44" t="s">
        <v>223</v>
      </c>
    </row>
    <row r="45" spans="6:16" ht="12.75">
      <c r="F45" t="s">
        <v>223</v>
      </c>
      <c r="G45" t="s">
        <v>221</v>
      </c>
      <c r="M45" t="s">
        <v>222</v>
      </c>
      <c r="N45" t="s">
        <v>222</v>
      </c>
      <c r="O45" t="s">
        <v>222</v>
      </c>
      <c r="P45" t="s">
        <v>223</v>
      </c>
    </row>
    <row r="46" spans="6:16" ht="12.75">
      <c r="F46" t="s">
        <v>223</v>
      </c>
      <c r="G46" t="s">
        <v>221</v>
      </c>
      <c r="M46" t="s">
        <v>222</v>
      </c>
      <c r="N46" t="s">
        <v>222</v>
      </c>
      <c r="O46" t="s">
        <v>222</v>
      </c>
      <c r="P46" t="s">
        <v>223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2"/>
  </sheetPr>
  <dimension ref="A3:K39"/>
  <sheetViews>
    <sheetView zoomScale="75" zoomScaleNormal="75" zoomScalePageLayoutView="0" workbookViewId="0" topLeftCell="A4">
      <selection activeCell="F44" sqref="F44"/>
    </sheetView>
  </sheetViews>
  <sheetFormatPr defaultColWidth="9.00390625" defaultRowHeight="12.75"/>
  <cols>
    <col min="1" max="1" width="11.75390625" style="0" customWidth="1"/>
    <col min="2" max="2" width="35.25390625" style="0" customWidth="1"/>
    <col min="3" max="3" width="14.375" style="0" customWidth="1"/>
    <col min="4" max="4" width="13.375" style="0" customWidth="1"/>
    <col min="5" max="5" width="19.625" style="0" customWidth="1"/>
    <col min="6" max="6" width="15.375" style="0" customWidth="1"/>
    <col min="7" max="7" width="15.125" style="0" customWidth="1"/>
    <col min="8" max="8" width="14.875" style="0" customWidth="1"/>
    <col min="9" max="9" width="14.375" style="0" customWidth="1"/>
    <col min="10" max="10" width="14.25390625" style="0" customWidth="1"/>
    <col min="11" max="11" width="19.00390625" style="0" customWidth="1"/>
  </cols>
  <sheetData>
    <row r="3" spans="9:10" ht="12.75">
      <c r="I3" s="2" t="s">
        <v>152</v>
      </c>
      <c r="J3" s="3">
        <v>2015</v>
      </c>
    </row>
    <row r="5" spans="2:10" ht="15">
      <c r="B5" s="1" t="s">
        <v>0</v>
      </c>
      <c r="C5" s="1"/>
      <c r="I5" s="2"/>
      <c r="J5" s="3"/>
    </row>
    <row r="6" spans="2:3" ht="15">
      <c r="B6" s="1" t="s">
        <v>214</v>
      </c>
      <c r="C6" s="1"/>
    </row>
    <row r="7" spans="2:3" ht="15">
      <c r="B7" s="1" t="s">
        <v>1</v>
      </c>
      <c r="C7" s="1"/>
    </row>
    <row r="8" spans="2:3" ht="15">
      <c r="B8" s="1" t="s">
        <v>2</v>
      </c>
      <c r="C8" s="1"/>
    </row>
    <row r="9" spans="2:3" ht="15">
      <c r="B9" s="1" t="s">
        <v>3</v>
      </c>
      <c r="C9" s="1"/>
    </row>
    <row r="10" spans="2:3" ht="15">
      <c r="B10" s="1" t="s">
        <v>153</v>
      </c>
      <c r="C10" s="1"/>
    </row>
    <row r="12" spans="6:9" ht="18">
      <c r="F12" s="153"/>
      <c r="G12" s="154" t="s">
        <v>154</v>
      </c>
      <c r="H12" s="153"/>
      <c r="I12" s="153"/>
    </row>
    <row r="13" ht="18">
      <c r="G13" s="154" t="s">
        <v>213</v>
      </c>
    </row>
    <row r="14" spans="1:7" ht="15.75">
      <c r="A14" s="155"/>
      <c r="G14" s="4" t="s">
        <v>155</v>
      </c>
    </row>
    <row r="15" spans="1:7" ht="16.5" thickBot="1">
      <c r="A15" s="155"/>
      <c r="G15" s="4" t="s">
        <v>156</v>
      </c>
    </row>
    <row r="16" spans="1:11" ht="57.75" customHeight="1" thickBot="1" thickTop="1">
      <c r="A16" s="156" t="s">
        <v>4</v>
      </c>
      <c r="B16" s="156" t="s">
        <v>5</v>
      </c>
      <c r="C16" s="156" t="s">
        <v>157</v>
      </c>
      <c r="D16" s="156" t="s">
        <v>158</v>
      </c>
      <c r="E16" s="156" t="s">
        <v>183</v>
      </c>
      <c r="F16" s="156" t="s">
        <v>159</v>
      </c>
      <c r="G16" s="156" t="s">
        <v>160</v>
      </c>
      <c r="H16" s="156" t="s">
        <v>161</v>
      </c>
      <c r="I16" s="156" t="s">
        <v>162</v>
      </c>
      <c r="J16" s="156" t="s">
        <v>163</v>
      </c>
      <c r="K16" s="156" t="s">
        <v>10</v>
      </c>
    </row>
    <row r="17" spans="1:11" ht="18" customHeight="1" thickTop="1">
      <c r="A17" s="157">
        <v>1</v>
      </c>
      <c r="B17" s="158"/>
      <c r="C17" s="159"/>
      <c r="D17" s="160">
        <v>7</v>
      </c>
      <c r="E17" s="185" t="s">
        <v>184</v>
      </c>
      <c r="F17" s="160" t="s">
        <v>164</v>
      </c>
      <c r="G17" s="160">
        <v>30</v>
      </c>
      <c r="H17" s="161">
        <f>SUM(G17*D17)</f>
        <v>210</v>
      </c>
      <c r="I17" s="7">
        <v>0.15</v>
      </c>
      <c r="J17" s="162">
        <f>SUM(I17*H17)</f>
        <v>31.5</v>
      </c>
      <c r="K17" s="157"/>
    </row>
    <row r="18" spans="1:11" ht="18" customHeight="1">
      <c r="A18" s="157">
        <v>2</v>
      </c>
      <c r="B18" s="158"/>
      <c r="C18" s="159"/>
      <c r="D18" s="160">
        <v>7</v>
      </c>
      <c r="E18" s="185"/>
      <c r="F18" s="160" t="s">
        <v>164</v>
      </c>
      <c r="G18" s="160">
        <v>30</v>
      </c>
      <c r="H18" s="161">
        <f aca="true" t="shared" si="0" ref="H18:H26">SUM(G18*D18)</f>
        <v>210</v>
      </c>
      <c r="I18" s="7">
        <v>0.15</v>
      </c>
      <c r="J18" s="162">
        <f aca="true" t="shared" si="1" ref="J18:J26">SUM(I18*H18)</f>
        <v>31.5</v>
      </c>
      <c r="K18" s="157"/>
    </row>
    <row r="19" spans="1:11" ht="18" customHeight="1">
      <c r="A19" s="157">
        <v>3</v>
      </c>
      <c r="B19" s="158"/>
      <c r="C19" s="159"/>
      <c r="D19" s="160">
        <v>2</v>
      </c>
      <c r="E19" s="185"/>
      <c r="F19" s="160" t="s">
        <v>164</v>
      </c>
      <c r="G19" s="160">
        <v>30</v>
      </c>
      <c r="H19" s="161">
        <f t="shared" si="0"/>
        <v>60</v>
      </c>
      <c r="I19" s="7">
        <v>0.15</v>
      </c>
      <c r="J19" s="162">
        <f t="shared" si="1"/>
        <v>9</v>
      </c>
      <c r="K19" s="157"/>
    </row>
    <row r="20" spans="1:11" ht="18" customHeight="1">
      <c r="A20" s="157">
        <v>4</v>
      </c>
      <c r="B20" s="158"/>
      <c r="C20" s="159"/>
      <c r="D20" s="160">
        <v>3</v>
      </c>
      <c r="E20" s="185"/>
      <c r="F20" s="160" t="s">
        <v>164</v>
      </c>
      <c r="G20" s="160">
        <v>30</v>
      </c>
      <c r="H20" s="161">
        <f t="shared" si="0"/>
        <v>90</v>
      </c>
      <c r="I20" s="7">
        <v>0.15</v>
      </c>
      <c r="J20" s="162">
        <f t="shared" si="1"/>
        <v>13.5</v>
      </c>
      <c r="K20" s="157"/>
    </row>
    <row r="21" spans="1:11" ht="18" customHeight="1">
      <c r="A21" s="157">
        <v>5</v>
      </c>
      <c r="B21" s="158"/>
      <c r="C21" s="158"/>
      <c r="D21" s="160"/>
      <c r="E21" s="185"/>
      <c r="F21" s="160"/>
      <c r="G21" s="160"/>
      <c r="H21" s="161">
        <f t="shared" si="0"/>
        <v>0</v>
      </c>
      <c r="I21" s="7">
        <v>0.15</v>
      </c>
      <c r="J21" s="162">
        <f t="shared" si="1"/>
        <v>0</v>
      </c>
      <c r="K21" s="157"/>
    </row>
    <row r="22" spans="1:11" ht="18" customHeight="1">
      <c r="A22" s="157">
        <v>6</v>
      </c>
      <c r="B22" s="158"/>
      <c r="C22" s="158"/>
      <c r="D22" s="160"/>
      <c r="E22" s="185"/>
      <c r="F22" s="160"/>
      <c r="G22" s="160"/>
      <c r="H22" s="161">
        <f t="shared" si="0"/>
        <v>0</v>
      </c>
      <c r="I22" s="7">
        <v>0.15</v>
      </c>
      <c r="J22" s="162">
        <f t="shared" si="1"/>
        <v>0</v>
      </c>
      <c r="K22" s="157"/>
    </row>
    <row r="23" spans="1:11" ht="18" customHeight="1">
      <c r="A23" s="157">
        <v>7</v>
      </c>
      <c r="B23" s="158"/>
      <c r="C23" s="158"/>
      <c r="D23" s="160"/>
      <c r="E23" s="185"/>
      <c r="F23" s="160"/>
      <c r="G23" s="160"/>
      <c r="H23" s="161">
        <f t="shared" si="0"/>
        <v>0</v>
      </c>
      <c r="I23" s="7">
        <v>0.15</v>
      </c>
      <c r="J23" s="162">
        <f t="shared" si="1"/>
        <v>0</v>
      </c>
      <c r="K23" s="157"/>
    </row>
    <row r="24" spans="1:11" ht="18" customHeight="1">
      <c r="A24" s="157">
        <v>8</v>
      </c>
      <c r="B24" s="158"/>
      <c r="C24" s="158"/>
      <c r="D24" s="160"/>
      <c r="E24" s="185"/>
      <c r="F24" s="160"/>
      <c r="G24" s="160"/>
      <c r="H24" s="161">
        <f t="shared" si="0"/>
        <v>0</v>
      </c>
      <c r="I24" s="7">
        <v>0.15</v>
      </c>
      <c r="J24" s="162">
        <f t="shared" si="1"/>
        <v>0</v>
      </c>
      <c r="K24" s="157"/>
    </row>
    <row r="25" spans="1:11" ht="18" customHeight="1">
      <c r="A25" s="157">
        <v>9</v>
      </c>
      <c r="B25" s="158"/>
      <c r="C25" s="158"/>
      <c r="D25" s="160"/>
      <c r="E25" s="185"/>
      <c r="F25" s="160"/>
      <c r="G25" s="160"/>
      <c r="H25" s="161">
        <f t="shared" si="0"/>
        <v>0</v>
      </c>
      <c r="I25" s="7">
        <v>0.15</v>
      </c>
      <c r="J25" s="162">
        <f t="shared" si="1"/>
        <v>0</v>
      </c>
      <c r="K25" s="157"/>
    </row>
    <row r="26" spans="1:11" ht="18" customHeight="1" thickBot="1">
      <c r="A26" s="163">
        <v>10</v>
      </c>
      <c r="B26" s="164"/>
      <c r="C26" s="158"/>
      <c r="D26" s="165"/>
      <c r="E26" s="186"/>
      <c r="F26" s="165"/>
      <c r="G26" s="165"/>
      <c r="H26" s="161">
        <f t="shared" si="0"/>
        <v>0</v>
      </c>
      <c r="I26" s="7">
        <v>0.15</v>
      </c>
      <c r="J26" s="162">
        <f t="shared" si="1"/>
        <v>0</v>
      </c>
      <c r="K26" s="166"/>
    </row>
    <row r="27" spans="2:11" ht="19.5" thickBot="1" thickTop="1">
      <c r="B27" s="167"/>
      <c r="C27" s="167" t="s">
        <v>165</v>
      </c>
      <c r="D27" s="168">
        <f>SUM(D17:D26)</f>
        <v>19</v>
      </c>
      <c r="E27" s="168"/>
      <c r="F27" s="169"/>
      <c r="G27" s="169">
        <f>SUM(G17:G26)</f>
        <v>120</v>
      </c>
      <c r="H27" s="169">
        <f>SUM(H17:H26)</f>
        <v>570</v>
      </c>
      <c r="I27" s="170">
        <f>SUM(I17:I26)</f>
        <v>1.4999999999999998</v>
      </c>
      <c r="J27" s="171">
        <f>SUM(J17:J26)</f>
        <v>85.5</v>
      </c>
      <c r="K27" s="172" t="s">
        <v>11</v>
      </c>
    </row>
    <row r="28" ht="3" customHeight="1" thickTop="1"/>
    <row r="29" ht="4.5" customHeight="1"/>
    <row r="30" spans="2:10" ht="15">
      <c r="B30" s="173"/>
      <c r="C30" s="173"/>
      <c r="F30" s="18"/>
      <c r="J30" s="174"/>
    </row>
    <row r="31" spans="1:9" ht="12.75">
      <c r="A31" s="18" t="s">
        <v>12</v>
      </c>
      <c r="D31" s="228" t="s">
        <v>147</v>
      </c>
      <c r="F31" s="20"/>
      <c r="H31" t="s">
        <v>166</v>
      </c>
      <c r="I31" t="s">
        <v>215</v>
      </c>
    </row>
    <row r="32" spans="1:9" ht="12.75">
      <c r="A32" s="19" t="s">
        <v>13</v>
      </c>
      <c r="D32" s="228" t="s">
        <v>149</v>
      </c>
      <c r="F32" s="20"/>
      <c r="I32" s="3" t="s">
        <v>230</v>
      </c>
    </row>
    <row r="33" spans="1:6" ht="12.75">
      <c r="A33" s="20" t="s">
        <v>167</v>
      </c>
      <c r="F33" s="20"/>
    </row>
    <row r="34" ht="12.75">
      <c r="A34" s="20" t="s">
        <v>168</v>
      </c>
    </row>
    <row r="35" spans="1:9" ht="12.75">
      <c r="A35" s="20" t="s">
        <v>169</v>
      </c>
      <c r="F35" s="3"/>
      <c r="I35" s="16" t="s">
        <v>231</v>
      </c>
    </row>
    <row r="36" spans="1:9" ht="12.75">
      <c r="A36" s="20" t="s">
        <v>170</v>
      </c>
      <c r="I36" s="3"/>
    </row>
    <row r="37" spans="1:10" ht="12.75">
      <c r="A37" s="20" t="s">
        <v>171</v>
      </c>
      <c r="I37" s="16"/>
      <c r="J37" s="3"/>
    </row>
    <row r="38" spans="1:6" ht="12.75">
      <c r="A38" s="34"/>
      <c r="F38" s="3"/>
    </row>
    <row r="39" ht="12.75">
      <c r="A39" s="34"/>
    </row>
  </sheetData>
  <sheetProtection/>
  <printOptions/>
  <pageMargins left="0.75" right="0.75" top="1" bottom="1" header="0.5" footer="0.5"/>
  <pageSetup orientation="portrait" paperSize="9"/>
  <legacyDrawing r:id="rId2"/>
  <oleObjects>
    <oleObject progId="Word.Document.8" shapeId="370895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2"/>
  </sheetPr>
  <dimension ref="A1:D15"/>
  <sheetViews>
    <sheetView zoomScalePageLayoutView="0" workbookViewId="0" topLeftCell="A1">
      <selection activeCell="H22" sqref="H22"/>
    </sheetView>
  </sheetViews>
  <sheetFormatPr defaultColWidth="9.00390625" defaultRowHeight="12.75"/>
  <sheetData>
    <row r="1" ht="15">
      <c r="A1" s="175" t="s">
        <v>172</v>
      </c>
    </row>
    <row r="3" spans="1:4" ht="15.75">
      <c r="A3" s="290" t="s">
        <v>173</v>
      </c>
      <c r="B3" s="290"/>
      <c r="C3" s="290"/>
      <c r="D3" s="290"/>
    </row>
    <row r="4" spans="1:4" ht="15">
      <c r="A4" s="176"/>
      <c r="B4" s="177"/>
      <c r="C4" s="177"/>
      <c r="D4" s="177"/>
    </row>
    <row r="5" spans="1:4" ht="15">
      <c r="A5" s="178" t="s">
        <v>174</v>
      </c>
      <c r="B5" s="177"/>
      <c r="C5" s="177"/>
      <c r="D5" s="177"/>
    </row>
    <row r="6" spans="1:4" ht="15">
      <c r="A6" s="178" t="s">
        <v>237</v>
      </c>
      <c r="B6" s="177"/>
      <c r="C6" s="177"/>
      <c r="D6" s="177"/>
    </row>
    <row r="7" spans="1:4" ht="15">
      <c r="A7" s="178" t="s">
        <v>175</v>
      </c>
      <c r="B7" s="177"/>
      <c r="C7" s="177"/>
      <c r="D7" s="177"/>
    </row>
    <row r="8" spans="1:4" ht="15">
      <c r="A8" s="178" t="s">
        <v>176</v>
      </c>
      <c r="B8" s="177"/>
      <c r="C8" s="177"/>
      <c r="D8" s="177"/>
    </row>
    <row r="9" spans="1:4" ht="15">
      <c r="A9" s="178" t="s">
        <v>177</v>
      </c>
      <c r="B9" s="177"/>
      <c r="C9" s="177"/>
      <c r="D9" s="177"/>
    </row>
    <row r="10" spans="1:4" ht="15">
      <c r="A10" s="178" t="s">
        <v>178</v>
      </c>
      <c r="B10" s="177"/>
      <c r="C10" s="177"/>
      <c r="D10" s="177"/>
    </row>
    <row r="11" ht="14.25">
      <c r="A11" s="178" t="s">
        <v>238</v>
      </c>
    </row>
    <row r="12" ht="14.25">
      <c r="A12" s="178" t="s">
        <v>179</v>
      </c>
    </row>
    <row r="13" ht="14.25">
      <c r="A13" s="178" t="s">
        <v>180</v>
      </c>
    </row>
    <row r="14" ht="14.25">
      <c r="A14" s="178" t="s">
        <v>181</v>
      </c>
    </row>
    <row r="15" ht="14.25">
      <c r="A15" s="178" t="s">
        <v>185</v>
      </c>
    </row>
  </sheetData>
  <sheetProtection/>
  <mergeCells count="1"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</dc:creator>
  <cp:keywords/>
  <dc:description/>
  <cp:lastModifiedBy>io io</cp:lastModifiedBy>
  <cp:lastPrinted>2014-08-26T09:00:07Z</cp:lastPrinted>
  <dcterms:created xsi:type="dcterms:W3CDTF">2010-11-25T10:20:19Z</dcterms:created>
  <dcterms:modified xsi:type="dcterms:W3CDTF">2015-05-11T11:19:18Z</dcterms:modified>
  <cp:category/>
  <cp:version/>
  <cp:contentType/>
  <cp:contentStatus/>
</cp:coreProperties>
</file>